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392" windowHeight="6552" firstSheet="9" activeTab="11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  <sheet name="EJECUCION JUNIO 2020" sheetId="7" r:id="rId6"/>
    <sheet name="EJECUCION JULIO 2020" sheetId="8" r:id="rId7"/>
    <sheet name="EJECUCION AGOSTO 2020" sheetId="9" r:id="rId8"/>
    <sheet name="EJECUCION SEPTIEMBRE 2020" sheetId="10" r:id="rId9"/>
    <sheet name="EJECUCION OCTUBRE 2020 " sheetId="11" r:id="rId10"/>
    <sheet name="EJECUCION NOVIEMBRE 2020 " sheetId="12" r:id="rId11"/>
    <sheet name="EJECUCION DICIEMBRE 2020 " sheetId="13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13" l="1"/>
  <c r="G101" i="13"/>
  <c r="G102" i="13" s="1"/>
  <c r="F101" i="13"/>
  <c r="D101" i="13"/>
  <c r="D102" i="13" s="1"/>
  <c r="C101" i="13"/>
  <c r="H100" i="13"/>
  <c r="E100" i="13"/>
  <c r="E101" i="13" s="1"/>
  <c r="G99" i="13"/>
  <c r="F99" i="13"/>
  <c r="D99" i="13"/>
  <c r="C99" i="13"/>
  <c r="C102" i="13" s="1"/>
  <c r="E98" i="13"/>
  <c r="E97" i="13"/>
  <c r="H97" i="13" s="1"/>
  <c r="E96" i="13"/>
  <c r="H96" i="13" s="1"/>
  <c r="E95" i="13"/>
  <c r="H94" i="13"/>
  <c r="E94" i="13"/>
  <c r="H93" i="13"/>
  <c r="E93" i="13"/>
  <c r="H92" i="13"/>
  <c r="H99" i="13" s="1"/>
  <c r="E92" i="13"/>
  <c r="E99" i="13" s="1"/>
  <c r="F86" i="13"/>
  <c r="G85" i="13"/>
  <c r="F85" i="13"/>
  <c r="D85" i="13"/>
  <c r="C85" i="13"/>
  <c r="E84" i="13"/>
  <c r="H84" i="13" s="1"/>
  <c r="G83" i="13"/>
  <c r="G86" i="13" s="1"/>
  <c r="F83" i="13"/>
  <c r="D83" i="13"/>
  <c r="D86" i="13" s="1"/>
  <c r="C83" i="13"/>
  <c r="C86" i="13" s="1"/>
  <c r="E82" i="13"/>
  <c r="H82" i="13" s="1"/>
  <c r="H81" i="13"/>
  <c r="E81" i="13"/>
  <c r="E83" i="13" s="1"/>
  <c r="G79" i="13"/>
  <c r="F79" i="13"/>
  <c r="F80" i="13" s="1"/>
  <c r="D79" i="13"/>
  <c r="C79" i="13"/>
  <c r="C80" i="13" s="1"/>
  <c r="E78" i="13"/>
  <c r="H78" i="13" s="1"/>
  <c r="E77" i="13"/>
  <c r="H77" i="13" s="1"/>
  <c r="E76" i="13"/>
  <c r="H76" i="13" s="1"/>
  <c r="G75" i="13"/>
  <c r="G80" i="13" s="1"/>
  <c r="F75" i="13"/>
  <c r="D75" i="13"/>
  <c r="D80" i="13" s="1"/>
  <c r="C75" i="13"/>
  <c r="E74" i="13"/>
  <c r="H74" i="13" s="1"/>
  <c r="G72" i="13"/>
  <c r="F72" i="13"/>
  <c r="F73" i="13" s="1"/>
  <c r="D72" i="13"/>
  <c r="D73" i="13" s="1"/>
  <c r="C72" i="13"/>
  <c r="E71" i="13"/>
  <c r="E72" i="13" s="1"/>
  <c r="E70" i="13"/>
  <c r="H70" i="13" s="1"/>
  <c r="G69" i="13"/>
  <c r="G73" i="13" s="1"/>
  <c r="F69" i="13"/>
  <c r="D69" i="13"/>
  <c r="C69" i="13"/>
  <c r="C73" i="13" s="1"/>
  <c r="E68" i="13"/>
  <c r="H68" i="13" s="1"/>
  <c r="E67" i="13"/>
  <c r="H67" i="13" s="1"/>
  <c r="E66" i="13"/>
  <c r="H66" i="13" s="1"/>
  <c r="G65" i="13"/>
  <c r="F65" i="13"/>
  <c r="D65" i="13"/>
  <c r="C65" i="13"/>
  <c r="E64" i="13"/>
  <c r="E63" i="13"/>
  <c r="H63" i="13" s="1"/>
  <c r="E62" i="13"/>
  <c r="H62" i="13" s="1"/>
  <c r="E61" i="13"/>
  <c r="H61" i="13" s="1"/>
  <c r="E60" i="13"/>
  <c r="H60" i="13" s="1"/>
  <c r="E59" i="13"/>
  <c r="H59" i="13" s="1"/>
  <c r="E58" i="13"/>
  <c r="H58" i="13" s="1"/>
  <c r="E57" i="13"/>
  <c r="H57" i="13" s="1"/>
  <c r="E56" i="13"/>
  <c r="E55" i="13"/>
  <c r="H55" i="13" s="1"/>
  <c r="E54" i="13"/>
  <c r="H54" i="13" s="1"/>
  <c r="H53" i="13"/>
  <c r="E53" i="13"/>
  <c r="G52" i="13"/>
  <c r="F52" i="13"/>
  <c r="D52" i="13"/>
  <c r="C52" i="13"/>
  <c r="H51" i="13"/>
  <c r="E51" i="13"/>
  <c r="E50" i="13"/>
  <c r="H50" i="13" s="1"/>
  <c r="H49" i="13"/>
  <c r="E49" i="13"/>
  <c r="E48" i="13"/>
  <c r="E52" i="13" s="1"/>
  <c r="H52" i="13" s="1"/>
  <c r="G43" i="13"/>
  <c r="F43" i="13"/>
  <c r="D43" i="13"/>
  <c r="C43" i="13"/>
  <c r="E42" i="13"/>
  <c r="E41" i="13"/>
  <c r="H41" i="13" s="1"/>
  <c r="H40" i="13"/>
  <c r="E40" i="13"/>
  <c r="E39" i="13"/>
  <c r="H39" i="13" s="1"/>
  <c r="H38" i="13"/>
  <c r="E38" i="13"/>
  <c r="E37" i="13"/>
  <c r="E36" i="13"/>
  <c r="H36" i="13" s="1"/>
  <c r="H35" i="13"/>
  <c r="E35" i="13"/>
  <c r="E34" i="13"/>
  <c r="H34" i="13" s="1"/>
  <c r="G33" i="13"/>
  <c r="E33" i="13"/>
  <c r="E32" i="13"/>
  <c r="H32" i="13" s="1"/>
  <c r="E31" i="13"/>
  <c r="H31" i="13" s="1"/>
  <c r="E30" i="13"/>
  <c r="H30" i="13" s="1"/>
  <c r="G29" i="13"/>
  <c r="E29" i="13"/>
  <c r="E28" i="13"/>
  <c r="H28" i="13" s="1"/>
  <c r="H27" i="13"/>
  <c r="G27" i="13"/>
  <c r="E27" i="13"/>
  <c r="H26" i="13"/>
  <c r="E26" i="13"/>
  <c r="E25" i="13"/>
  <c r="F24" i="13"/>
  <c r="F103" i="13" s="1"/>
  <c r="D24" i="13"/>
  <c r="C24" i="13"/>
  <c r="E23" i="13"/>
  <c r="H23" i="13" s="1"/>
  <c r="G22" i="13"/>
  <c r="G24" i="13" s="1"/>
  <c r="G103" i="13" s="1"/>
  <c r="E22" i="13"/>
  <c r="E21" i="13"/>
  <c r="E20" i="13"/>
  <c r="H20" i="13" s="1"/>
  <c r="H19" i="13"/>
  <c r="E19" i="13"/>
  <c r="E18" i="13"/>
  <c r="H18" i="13" s="1"/>
  <c r="E17" i="13"/>
  <c r="H17" i="13" s="1"/>
  <c r="E16" i="13"/>
  <c r="H16" i="13" s="1"/>
  <c r="E15" i="13"/>
  <c r="E14" i="13"/>
  <c r="E13" i="13"/>
  <c r="H13" i="13" s="1"/>
  <c r="E12" i="13"/>
  <c r="E11" i="13"/>
  <c r="H11" i="13" s="1"/>
  <c r="E10" i="13"/>
  <c r="E24" i="13" s="1"/>
  <c r="E43" i="13" l="1"/>
  <c r="H25" i="13"/>
  <c r="H24" i="13"/>
  <c r="E65" i="13"/>
  <c r="E73" i="13" s="1"/>
  <c r="H73" i="13" s="1"/>
  <c r="D103" i="13"/>
  <c r="H72" i="13"/>
  <c r="C103" i="13"/>
  <c r="E102" i="13"/>
  <c r="H101" i="13"/>
  <c r="H102" i="13" s="1"/>
  <c r="H83" i="13"/>
  <c r="H86" i="13" s="1"/>
  <c r="H71" i="13"/>
  <c r="E85" i="13"/>
  <c r="H85" i="13" s="1"/>
  <c r="H48" i="13"/>
  <c r="E69" i="13"/>
  <c r="H69" i="13" s="1"/>
  <c r="E75" i="13"/>
  <c r="H75" i="13" s="1"/>
  <c r="E79" i="13"/>
  <c r="E86" i="13" l="1"/>
  <c r="E80" i="13"/>
  <c r="H79" i="13"/>
  <c r="E103" i="13"/>
  <c r="G101" i="12" l="1"/>
  <c r="G102" i="12" s="1"/>
  <c r="F101" i="12"/>
  <c r="D101" i="12"/>
  <c r="D102" i="12" s="1"/>
  <c r="C101" i="12"/>
  <c r="H100" i="12"/>
  <c r="E100" i="12"/>
  <c r="E101" i="12" s="1"/>
  <c r="G99" i="12"/>
  <c r="F99" i="12"/>
  <c r="D99" i="12"/>
  <c r="C99" i="12"/>
  <c r="E98" i="12"/>
  <c r="E97" i="12"/>
  <c r="H97" i="12" s="1"/>
  <c r="E96" i="12"/>
  <c r="H96" i="12" s="1"/>
  <c r="E95" i="12"/>
  <c r="E94" i="12"/>
  <c r="H94" i="12" s="1"/>
  <c r="H93" i="12"/>
  <c r="E93" i="12"/>
  <c r="E92" i="12"/>
  <c r="H92" i="12" s="1"/>
  <c r="H99" i="12" s="1"/>
  <c r="D86" i="12"/>
  <c r="G85" i="12"/>
  <c r="F85" i="12"/>
  <c r="D85" i="12"/>
  <c r="C85" i="12"/>
  <c r="E84" i="12"/>
  <c r="E85" i="12" s="1"/>
  <c r="H85" i="12" s="1"/>
  <c r="G83" i="12"/>
  <c r="G86" i="12" s="1"/>
  <c r="F83" i="12"/>
  <c r="F86" i="12" s="1"/>
  <c r="D83" i="12"/>
  <c r="C83" i="12"/>
  <c r="E82" i="12"/>
  <c r="H82" i="12" s="1"/>
  <c r="E81" i="12"/>
  <c r="G80" i="12"/>
  <c r="G79" i="12"/>
  <c r="F79" i="12"/>
  <c r="F80" i="12" s="1"/>
  <c r="D79" i="12"/>
  <c r="C79" i="12"/>
  <c r="C80" i="12" s="1"/>
  <c r="E78" i="12"/>
  <c r="H78" i="12" s="1"/>
  <c r="E77" i="12"/>
  <c r="H77" i="12" s="1"/>
  <c r="E76" i="12"/>
  <c r="H76" i="12" s="1"/>
  <c r="G75" i="12"/>
  <c r="F75" i="12"/>
  <c r="E75" i="12"/>
  <c r="H75" i="12" s="1"/>
  <c r="D75" i="12"/>
  <c r="D80" i="12" s="1"/>
  <c r="C75" i="12"/>
  <c r="E74" i="12"/>
  <c r="H74" i="12" s="1"/>
  <c r="G72" i="12"/>
  <c r="F72" i="12"/>
  <c r="D72" i="12"/>
  <c r="C72" i="12"/>
  <c r="E71" i="12"/>
  <c r="H71" i="12" s="1"/>
  <c r="E70" i="12"/>
  <c r="H70" i="12" s="1"/>
  <c r="G69" i="12"/>
  <c r="F69" i="12"/>
  <c r="D69" i="12"/>
  <c r="C69" i="12"/>
  <c r="E68" i="12"/>
  <c r="H68" i="12" s="1"/>
  <c r="E67" i="12"/>
  <c r="H67" i="12" s="1"/>
  <c r="E66" i="12"/>
  <c r="H66" i="12" s="1"/>
  <c r="G65" i="12"/>
  <c r="F65" i="12"/>
  <c r="D65" i="12"/>
  <c r="C65" i="12"/>
  <c r="E64" i="12"/>
  <c r="E63" i="12"/>
  <c r="H63" i="12" s="1"/>
  <c r="E62" i="12"/>
  <c r="H62" i="12" s="1"/>
  <c r="E61" i="12"/>
  <c r="H61" i="12" s="1"/>
  <c r="E60" i="12"/>
  <c r="H60" i="12" s="1"/>
  <c r="E59" i="12"/>
  <c r="H59" i="12" s="1"/>
  <c r="E58" i="12"/>
  <c r="H58" i="12" s="1"/>
  <c r="E57" i="12"/>
  <c r="H57" i="12" s="1"/>
  <c r="E56" i="12"/>
  <c r="E55" i="12"/>
  <c r="H55" i="12" s="1"/>
  <c r="E54" i="12"/>
  <c r="H54" i="12" s="1"/>
  <c r="E53" i="12"/>
  <c r="E65" i="12" s="1"/>
  <c r="G52" i="12"/>
  <c r="F52" i="12"/>
  <c r="D52" i="12"/>
  <c r="C52" i="12"/>
  <c r="E51" i="12"/>
  <c r="H51" i="12" s="1"/>
  <c r="E50" i="12"/>
  <c r="H50" i="12" s="1"/>
  <c r="E49" i="12"/>
  <c r="E48" i="12"/>
  <c r="H48" i="12" s="1"/>
  <c r="F43" i="12"/>
  <c r="D43" i="12"/>
  <c r="C43" i="12"/>
  <c r="E42" i="12"/>
  <c r="E41" i="12"/>
  <c r="H41" i="12" s="1"/>
  <c r="E40" i="12"/>
  <c r="H40" i="12" s="1"/>
  <c r="E39" i="12"/>
  <c r="H39" i="12" s="1"/>
  <c r="E38" i="12"/>
  <c r="H38" i="12" s="1"/>
  <c r="E37" i="12"/>
  <c r="E36" i="12"/>
  <c r="H36" i="12" s="1"/>
  <c r="E35" i="12"/>
  <c r="H35" i="12" s="1"/>
  <c r="E34" i="12"/>
  <c r="H34" i="12" s="1"/>
  <c r="G33" i="12"/>
  <c r="E33" i="12"/>
  <c r="E32" i="12"/>
  <c r="H32" i="12" s="1"/>
  <c r="E31" i="12"/>
  <c r="H31" i="12" s="1"/>
  <c r="E30" i="12"/>
  <c r="H30" i="12" s="1"/>
  <c r="G29" i="12"/>
  <c r="E29" i="12"/>
  <c r="E28" i="12"/>
  <c r="H28" i="12" s="1"/>
  <c r="G27" i="12"/>
  <c r="E27" i="12"/>
  <c r="E26" i="12"/>
  <c r="H26" i="12" s="1"/>
  <c r="E25" i="12"/>
  <c r="H25" i="12" s="1"/>
  <c r="F24" i="12"/>
  <c r="D24" i="12"/>
  <c r="C24" i="12"/>
  <c r="E23" i="12"/>
  <c r="H23" i="12" s="1"/>
  <c r="G22" i="12"/>
  <c r="G24" i="12" s="1"/>
  <c r="E22" i="12"/>
  <c r="E21" i="12"/>
  <c r="E20" i="12"/>
  <c r="H20" i="12" s="1"/>
  <c r="E19" i="12"/>
  <c r="H19" i="12" s="1"/>
  <c r="E18" i="12"/>
  <c r="H18" i="12" s="1"/>
  <c r="E17" i="12"/>
  <c r="H17" i="12" s="1"/>
  <c r="E16" i="12"/>
  <c r="H16" i="12" s="1"/>
  <c r="E15" i="12"/>
  <c r="E14" i="12"/>
  <c r="E13" i="12"/>
  <c r="H13" i="12" s="1"/>
  <c r="E12" i="12"/>
  <c r="E11" i="12"/>
  <c r="H11" i="12" s="1"/>
  <c r="E10" i="12"/>
  <c r="E52" i="12" l="1"/>
  <c r="H52" i="12" s="1"/>
  <c r="F73" i="12"/>
  <c r="F103" i="12" s="1"/>
  <c r="C73" i="12"/>
  <c r="E83" i="12"/>
  <c r="H83" i="12" s="1"/>
  <c r="H86" i="12" s="1"/>
  <c r="C86" i="12"/>
  <c r="H49" i="12"/>
  <c r="D73" i="12"/>
  <c r="H81" i="12"/>
  <c r="H84" i="12"/>
  <c r="C102" i="12"/>
  <c r="C103" i="12" s="1"/>
  <c r="F102" i="12"/>
  <c r="H27" i="12"/>
  <c r="E99" i="12"/>
  <c r="H24" i="12"/>
  <c r="E43" i="12"/>
  <c r="H53" i="12"/>
  <c r="E24" i="12"/>
  <c r="E86" i="12"/>
  <c r="E102" i="12"/>
  <c r="H101" i="12"/>
  <c r="H102" i="12" s="1"/>
  <c r="D103" i="12"/>
  <c r="G43" i="12"/>
  <c r="G73" i="12" s="1"/>
  <c r="G103" i="12" s="1"/>
  <c r="E72" i="12"/>
  <c r="E69" i="12"/>
  <c r="H69" i="12" s="1"/>
  <c r="E79" i="12"/>
  <c r="H72" i="12" l="1"/>
  <c r="E73" i="12"/>
  <c r="H79" i="12"/>
  <c r="E80" i="12"/>
  <c r="G102" i="11"/>
  <c r="F102" i="11"/>
  <c r="C102" i="11"/>
  <c r="C103" i="11" s="1"/>
  <c r="G101" i="11"/>
  <c r="F101" i="11"/>
  <c r="D101" i="11"/>
  <c r="D102" i="11" s="1"/>
  <c r="C101" i="11"/>
  <c r="E100" i="11"/>
  <c r="E101" i="11" s="1"/>
  <c r="G99" i="11"/>
  <c r="F99" i="11"/>
  <c r="E99" i="11"/>
  <c r="D99" i="11"/>
  <c r="C99" i="11"/>
  <c r="E98" i="11"/>
  <c r="H97" i="11"/>
  <c r="E97" i="11"/>
  <c r="H96" i="11"/>
  <c r="E96" i="11"/>
  <c r="H95" i="11"/>
  <c r="E95" i="11"/>
  <c r="H94" i="11"/>
  <c r="E94" i="11"/>
  <c r="H93" i="11"/>
  <c r="E93" i="11"/>
  <c r="H92" i="11"/>
  <c r="H99" i="11" s="1"/>
  <c r="E92" i="11"/>
  <c r="G86" i="11"/>
  <c r="D86" i="11"/>
  <c r="C86" i="11"/>
  <c r="G85" i="11"/>
  <c r="F85" i="11"/>
  <c r="D85" i="11"/>
  <c r="C85" i="11"/>
  <c r="H84" i="11"/>
  <c r="E84" i="11"/>
  <c r="E85" i="11" s="1"/>
  <c r="H85" i="11" s="1"/>
  <c r="G83" i="11"/>
  <c r="F83" i="11"/>
  <c r="F86" i="11" s="1"/>
  <c r="D83" i="11"/>
  <c r="C83" i="11"/>
  <c r="H82" i="11"/>
  <c r="E82" i="11"/>
  <c r="E83" i="11" s="1"/>
  <c r="H81" i="11"/>
  <c r="E81" i="11"/>
  <c r="G80" i="11"/>
  <c r="D80" i="11"/>
  <c r="C80" i="11"/>
  <c r="G79" i="11"/>
  <c r="F79" i="11"/>
  <c r="F80" i="11" s="1"/>
  <c r="D79" i="11"/>
  <c r="C79" i="11"/>
  <c r="H78" i="11"/>
  <c r="E78" i="11"/>
  <c r="H77" i="11"/>
  <c r="E77" i="11"/>
  <c r="H76" i="11"/>
  <c r="E76" i="11"/>
  <c r="E79" i="11" s="1"/>
  <c r="G75" i="11"/>
  <c r="F75" i="11"/>
  <c r="D75" i="11"/>
  <c r="C75" i="11"/>
  <c r="H74" i="11"/>
  <c r="E74" i="11"/>
  <c r="E75" i="11" s="1"/>
  <c r="H75" i="11" s="1"/>
  <c r="F72" i="11"/>
  <c r="D72" i="11"/>
  <c r="D73" i="11" s="1"/>
  <c r="C72" i="11"/>
  <c r="C73" i="11" s="1"/>
  <c r="G71" i="11"/>
  <c r="E71" i="11"/>
  <c r="H71" i="11" s="1"/>
  <c r="G70" i="11"/>
  <c r="G72" i="11" s="1"/>
  <c r="E70" i="11"/>
  <c r="E72" i="11" s="1"/>
  <c r="F69" i="11"/>
  <c r="D69" i="11"/>
  <c r="C69" i="11"/>
  <c r="H68" i="11"/>
  <c r="E68" i="11"/>
  <c r="H67" i="11"/>
  <c r="G67" i="11"/>
  <c r="E67" i="11"/>
  <c r="G66" i="11"/>
  <c r="G69" i="11" s="1"/>
  <c r="E66" i="11"/>
  <c r="E69" i="11" s="1"/>
  <c r="H69" i="11" s="1"/>
  <c r="F65" i="11"/>
  <c r="F73" i="11" s="1"/>
  <c r="D65" i="11"/>
  <c r="C65" i="11"/>
  <c r="E64" i="11"/>
  <c r="H64" i="11" s="1"/>
  <c r="E63" i="11"/>
  <c r="H63" i="11" s="1"/>
  <c r="E62" i="11"/>
  <c r="H62" i="11" s="1"/>
  <c r="G61" i="11"/>
  <c r="E61" i="11"/>
  <c r="H61" i="11" s="1"/>
  <c r="G60" i="11"/>
  <c r="E60" i="11"/>
  <c r="E59" i="11"/>
  <c r="H59" i="11" s="1"/>
  <c r="E58" i="11"/>
  <c r="H58" i="11" s="1"/>
  <c r="E57" i="11"/>
  <c r="H57" i="11" s="1"/>
  <c r="E56" i="11"/>
  <c r="H56" i="11" s="1"/>
  <c r="E55" i="11"/>
  <c r="H55" i="11" s="1"/>
  <c r="E54" i="11"/>
  <c r="H54" i="11" s="1"/>
  <c r="E53" i="11"/>
  <c r="F52" i="11"/>
  <c r="D52" i="11"/>
  <c r="C52" i="11"/>
  <c r="H51" i="11"/>
  <c r="E51" i="11"/>
  <c r="H50" i="11"/>
  <c r="E50" i="11"/>
  <c r="H49" i="11"/>
  <c r="E49" i="11"/>
  <c r="G48" i="11"/>
  <c r="G52" i="11" s="1"/>
  <c r="E48" i="11"/>
  <c r="E52" i="11" s="1"/>
  <c r="F43" i="11"/>
  <c r="D43" i="11"/>
  <c r="C43" i="11"/>
  <c r="G42" i="11"/>
  <c r="E42" i="11"/>
  <c r="H42" i="11" s="1"/>
  <c r="E41" i="11"/>
  <c r="H41" i="11" s="1"/>
  <c r="E40" i="11"/>
  <c r="H40" i="11" s="1"/>
  <c r="E39" i="11"/>
  <c r="H39" i="11" s="1"/>
  <c r="E38" i="11"/>
  <c r="H38" i="11" s="1"/>
  <c r="E37" i="11"/>
  <c r="H37" i="11" s="1"/>
  <c r="E36" i="11"/>
  <c r="H36" i="11" s="1"/>
  <c r="E35" i="11"/>
  <c r="H35" i="11" s="1"/>
  <c r="E34" i="11"/>
  <c r="H34" i="11" s="1"/>
  <c r="G33" i="11"/>
  <c r="E33" i="11"/>
  <c r="H33" i="11" s="1"/>
  <c r="E32" i="11"/>
  <c r="H32" i="11" s="1"/>
  <c r="E31" i="11"/>
  <c r="H31" i="11" s="1"/>
  <c r="E30" i="11"/>
  <c r="H30" i="11" s="1"/>
  <c r="G29" i="11"/>
  <c r="E29" i="11"/>
  <c r="H29" i="11" s="1"/>
  <c r="G28" i="11"/>
  <c r="E28" i="11"/>
  <c r="H28" i="11" s="1"/>
  <c r="G27" i="11"/>
  <c r="H27" i="11" s="1"/>
  <c r="E27" i="11"/>
  <c r="H26" i="11"/>
  <c r="E26" i="11"/>
  <c r="G25" i="11"/>
  <c r="E25" i="11"/>
  <c r="F24" i="11"/>
  <c r="D24" i="11"/>
  <c r="C24" i="11"/>
  <c r="G23" i="11"/>
  <c r="E23" i="11"/>
  <c r="H23" i="11" s="1"/>
  <c r="G22" i="11"/>
  <c r="E22" i="11"/>
  <c r="H22" i="11" s="1"/>
  <c r="G21" i="11"/>
  <c r="E21" i="11"/>
  <c r="G20" i="11"/>
  <c r="E20" i="11"/>
  <c r="H20" i="11" s="1"/>
  <c r="G19" i="11"/>
  <c r="E19" i="11"/>
  <c r="H19" i="11" s="1"/>
  <c r="G18" i="11"/>
  <c r="E18" i="11"/>
  <c r="H18" i="11" s="1"/>
  <c r="G17" i="11"/>
  <c r="H17" i="11" s="1"/>
  <c r="E17" i="11"/>
  <c r="G16" i="11"/>
  <c r="E16" i="11"/>
  <c r="H16" i="11" s="1"/>
  <c r="E15" i="11"/>
  <c r="H15" i="11" s="1"/>
  <c r="E14" i="11"/>
  <c r="H14" i="11" s="1"/>
  <c r="G13" i="11"/>
  <c r="E13" i="11"/>
  <c r="H13" i="11" s="1"/>
  <c r="G12" i="11"/>
  <c r="E12" i="11"/>
  <c r="H12" i="11" s="1"/>
  <c r="E11" i="11"/>
  <c r="H11" i="11" s="1"/>
  <c r="G10" i="11"/>
  <c r="G24" i="11" s="1"/>
  <c r="E10" i="11"/>
  <c r="H10" i="11" s="1"/>
  <c r="H73" i="12" l="1"/>
  <c r="E103" i="12"/>
  <c r="H60" i="11"/>
  <c r="E65" i="11"/>
  <c r="H21" i="11"/>
  <c r="H24" i="11" s="1"/>
  <c r="E43" i="11"/>
  <c r="E73" i="11" s="1"/>
  <c r="H53" i="11"/>
  <c r="H79" i="11"/>
  <c r="E80" i="11"/>
  <c r="H80" i="11" s="1"/>
  <c r="H101" i="11"/>
  <c r="H102" i="11" s="1"/>
  <c r="E102" i="11"/>
  <c r="F103" i="11"/>
  <c r="D103" i="11"/>
  <c r="H52" i="11"/>
  <c r="H72" i="11"/>
  <c r="H83" i="11"/>
  <c r="H86" i="11" s="1"/>
  <c r="E86" i="11"/>
  <c r="G65" i="11"/>
  <c r="G73" i="11" s="1"/>
  <c r="G103" i="11" s="1"/>
  <c r="H66" i="11"/>
  <c r="H100" i="11"/>
  <c r="H25" i="11"/>
  <c r="H48" i="11"/>
  <c r="E24" i="11"/>
  <c r="G43" i="11"/>
  <c r="H43" i="11" s="1"/>
  <c r="H70" i="11"/>
  <c r="F101" i="10"/>
  <c r="G100" i="10"/>
  <c r="G101" i="10" s="1"/>
  <c r="F100" i="10"/>
  <c r="D100" i="10"/>
  <c r="D101" i="10" s="1"/>
  <c r="D102" i="10" s="1"/>
  <c r="C100" i="10"/>
  <c r="E99" i="10"/>
  <c r="H99" i="10" s="1"/>
  <c r="G98" i="10"/>
  <c r="F98" i="10"/>
  <c r="D98" i="10"/>
  <c r="C98" i="10"/>
  <c r="C101" i="10" s="1"/>
  <c r="E97" i="10"/>
  <c r="E96" i="10"/>
  <c r="H96" i="10" s="1"/>
  <c r="H95" i="10"/>
  <c r="E95" i="10"/>
  <c r="E94" i="10"/>
  <c r="H94" i="10" s="1"/>
  <c r="H93" i="10"/>
  <c r="E93" i="10"/>
  <c r="E92" i="10"/>
  <c r="E98" i="10" s="1"/>
  <c r="D86" i="10"/>
  <c r="G85" i="10"/>
  <c r="F85" i="10"/>
  <c r="D85" i="10"/>
  <c r="C85" i="10"/>
  <c r="H84" i="10"/>
  <c r="E84" i="10"/>
  <c r="E85" i="10" s="1"/>
  <c r="H85" i="10" s="1"/>
  <c r="G83" i="10"/>
  <c r="G86" i="10" s="1"/>
  <c r="F83" i="10"/>
  <c r="F86" i="10" s="1"/>
  <c r="D83" i="10"/>
  <c r="C83" i="10"/>
  <c r="C86" i="10" s="1"/>
  <c r="H82" i="10"/>
  <c r="E82" i="10"/>
  <c r="E81" i="10"/>
  <c r="E83" i="10" s="1"/>
  <c r="D80" i="10"/>
  <c r="G79" i="10"/>
  <c r="F79" i="10"/>
  <c r="F80" i="10" s="1"/>
  <c r="D79" i="10"/>
  <c r="C79" i="10"/>
  <c r="C80" i="10" s="1"/>
  <c r="H78" i="10"/>
  <c r="E78" i="10"/>
  <c r="E77" i="10"/>
  <c r="H77" i="10" s="1"/>
  <c r="H76" i="10"/>
  <c r="E76" i="10"/>
  <c r="E79" i="10" s="1"/>
  <c r="G75" i="10"/>
  <c r="G80" i="10" s="1"/>
  <c r="F75" i="10"/>
  <c r="D75" i="10"/>
  <c r="C75" i="10"/>
  <c r="H74" i="10"/>
  <c r="E74" i="10"/>
  <c r="E75" i="10" s="1"/>
  <c r="H75" i="10" s="1"/>
  <c r="F72" i="10"/>
  <c r="D72" i="10"/>
  <c r="D73" i="10" s="1"/>
  <c r="C72" i="10"/>
  <c r="G71" i="10"/>
  <c r="E71" i="10"/>
  <c r="H71" i="10" s="1"/>
  <c r="G70" i="10"/>
  <c r="G72" i="10" s="1"/>
  <c r="E70" i="10"/>
  <c r="E72" i="10" s="1"/>
  <c r="F69" i="10"/>
  <c r="D69" i="10"/>
  <c r="C69" i="10"/>
  <c r="G68" i="10"/>
  <c r="E68" i="10"/>
  <c r="H68" i="10" s="1"/>
  <c r="E67" i="10"/>
  <c r="H67" i="10" s="1"/>
  <c r="G66" i="10"/>
  <c r="H66" i="10" s="1"/>
  <c r="E66" i="10"/>
  <c r="F65" i="10"/>
  <c r="F73" i="10" s="1"/>
  <c r="D65" i="10"/>
  <c r="C65" i="10"/>
  <c r="C73" i="10" s="1"/>
  <c r="E64" i="10"/>
  <c r="H64" i="10" s="1"/>
  <c r="E63" i="10"/>
  <c r="H63" i="10" s="1"/>
  <c r="H62" i="10"/>
  <c r="E62" i="10"/>
  <c r="G61" i="10"/>
  <c r="G65" i="10" s="1"/>
  <c r="E61" i="10"/>
  <c r="H61" i="10" s="1"/>
  <c r="G60" i="10"/>
  <c r="E60" i="10"/>
  <c r="H60" i="10" s="1"/>
  <c r="H59" i="10"/>
  <c r="E59" i="10"/>
  <c r="E58" i="10"/>
  <c r="H58" i="10" s="1"/>
  <c r="E57" i="10"/>
  <c r="H57" i="10" s="1"/>
  <c r="E56" i="10"/>
  <c r="H56" i="10" s="1"/>
  <c r="H55" i="10"/>
  <c r="E55" i="10"/>
  <c r="E54" i="10"/>
  <c r="H54" i="10" s="1"/>
  <c r="H53" i="10"/>
  <c r="E53" i="10"/>
  <c r="G52" i="10"/>
  <c r="F52" i="10"/>
  <c r="D52" i="10"/>
  <c r="C52" i="10"/>
  <c r="H51" i="10"/>
  <c r="E51" i="10"/>
  <c r="E50" i="10"/>
  <c r="H50" i="10" s="1"/>
  <c r="H49" i="10"/>
  <c r="E49" i="10"/>
  <c r="E48" i="10"/>
  <c r="E52" i="10" s="1"/>
  <c r="H52" i="10" s="1"/>
  <c r="F43" i="10"/>
  <c r="D43" i="10"/>
  <c r="C43" i="10"/>
  <c r="G42" i="10"/>
  <c r="E42" i="10"/>
  <c r="H42" i="10" s="1"/>
  <c r="E41" i="10"/>
  <c r="H41" i="10" s="1"/>
  <c r="E40" i="10"/>
  <c r="H40" i="10" s="1"/>
  <c r="E39" i="10"/>
  <c r="H39" i="10" s="1"/>
  <c r="E38" i="10"/>
  <c r="H38" i="10" s="1"/>
  <c r="E37" i="10"/>
  <c r="H37" i="10" s="1"/>
  <c r="E36" i="10"/>
  <c r="H36" i="10" s="1"/>
  <c r="E35" i="10"/>
  <c r="H35" i="10" s="1"/>
  <c r="E34" i="10"/>
  <c r="H34" i="10" s="1"/>
  <c r="G33" i="10"/>
  <c r="E33" i="10"/>
  <c r="H33" i="10" s="1"/>
  <c r="H32" i="10"/>
  <c r="E32" i="10"/>
  <c r="E31" i="10"/>
  <c r="H31" i="10" s="1"/>
  <c r="E30" i="10"/>
  <c r="H30" i="10" s="1"/>
  <c r="G29" i="10"/>
  <c r="E29" i="10"/>
  <c r="H29" i="10" s="1"/>
  <c r="G28" i="10"/>
  <c r="E28" i="10"/>
  <c r="H28" i="10" s="1"/>
  <c r="H27" i="10"/>
  <c r="G27" i="10"/>
  <c r="G43" i="10" s="1"/>
  <c r="E27" i="10"/>
  <c r="E26" i="10"/>
  <c r="E43" i="10" s="1"/>
  <c r="H43" i="10" s="1"/>
  <c r="E25" i="10"/>
  <c r="H25" i="10" s="1"/>
  <c r="G24" i="10"/>
  <c r="F24" i="10"/>
  <c r="D24" i="10"/>
  <c r="C24" i="10"/>
  <c r="G23" i="10"/>
  <c r="E23" i="10"/>
  <c r="H23" i="10" s="1"/>
  <c r="H22" i="10"/>
  <c r="E22" i="10"/>
  <c r="E21" i="10"/>
  <c r="H21" i="10" s="1"/>
  <c r="E20" i="10"/>
  <c r="H20" i="10" s="1"/>
  <c r="E19" i="10"/>
  <c r="H19" i="10" s="1"/>
  <c r="H18" i="10"/>
  <c r="E18" i="10"/>
  <c r="E17" i="10"/>
  <c r="H17" i="10" s="1"/>
  <c r="E16" i="10"/>
  <c r="H16" i="10" s="1"/>
  <c r="E15" i="10"/>
  <c r="H15" i="10" s="1"/>
  <c r="H14" i="10"/>
  <c r="E14" i="10"/>
  <c r="E13" i="10"/>
  <c r="H13" i="10" s="1"/>
  <c r="E12" i="10"/>
  <c r="H12" i="10" s="1"/>
  <c r="E11" i="10"/>
  <c r="H10" i="10"/>
  <c r="E10" i="10"/>
  <c r="E103" i="11" l="1"/>
  <c r="H103" i="11" s="1"/>
  <c r="H73" i="11"/>
  <c r="H65" i="11"/>
  <c r="E65" i="10"/>
  <c r="E24" i="10"/>
  <c r="F102" i="10"/>
  <c r="H72" i="10"/>
  <c r="H65" i="10"/>
  <c r="G73" i="10"/>
  <c r="G102" i="10" s="1"/>
  <c r="E80" i="10"/>
  <c r="H80" i="10" s="1"/>
  <c r="H79" i="10"/>
  <c r="C102" i="10"/>
  <c r="E86" i="10"/>
  <c r="H83" i="10"/>
  <c r="H86" i="10" s="1"/>
  <c r="H26" i="10"/>
  <c r="E69" i="10"/>
  <c r="H69" i="10" s="1"/>
  <c r="H11" i="10"/>
  <c r="H24" i="10" s="1"/>
  <c r="H48" i="10"/>
  <c r="H81" i="10"/>
  <c r="H92" i="10"/>
  <c r="H98" i="10" s="1"/>
  <c r="E100" i="10"/>
  <c r="G69" i="10"/>
  <c r="H70" i="10"/>
  <c r="F102" i="9"/>
  <c r="G101" i="9"/>
  <c r="G102" i="9" s="1"/>
  <c r="F101" i="9"/>
  <c r="D101" i="9"/>
  <c r="D102" i="9" s="1"/>
  <c r="D103" i="9" s="1"/>
  <c r="C101" i="9"/>
  <c r="E100" i="9"/>
  <c r="H100" i="9" s="1"/>
  <c r="G99" i="9"/>
  <c r="F99" i="9"/>
  <c r="D99" i="9"/>
  <c r="C99" i="9"/>
  <c r="C102" i="9" s="1"/>
  <c r="E98" i="9"/>
  <c r="E97" i="9"/>
  <c r="H97" i="9" s="1"/>
  <c r="H96" i="9"/>
  <c r="E96" i="9"/>
  <c r="E95" i="9"/>
  <c r="H95" i="9" s="1"/>
  <c r="H94" i="9"/>
  <c r="E94" i="9"/>
  <c r="E93" i="9"/>
  <c r="E99" i="9" s="1"/>
  <c r="D86" i="9"/>
  <c r="G85" i="9"/>
  <c r="F85" i="9"/>
  <c r="D85" i="9"/>
  <c r="C85" i="9"/>
  <c r="H84" i="9"/>
  <c r="E84" i="9"/>
  <c r="E85" i="9" s="1"/>
  <c r="H85" i="9" s="1"/>
  <c r="G83" i="9"/>
  <c r="G86" i="9" s="1"/>
  <c r="F83" i="9"/>
  <c r="F86" i="9" s="1"/>
  <c r="D83" i="9"/>
  <c r="C83" i="9"/>
  <c r="C86" i="9" s="1"/>
  <c r="H82" i="9"/>
  <c r="E82" i="9"/>
  <c r="E81" i="9"/>
  <c r="E83" i="9" s="1"/>
  <c r="D80" i="9"/>
  <c r="G79" i="9"/>
  <c r="F79" i="9"/>
  <c r="F80" i="9" s="1"/>
  <c r="D79" i="9"/>
  <c r="C79" i="9"/>
  <c r="C80" i="9" s="1"/>
  <c r="H78" i="9"/>
  <c r="E78" i="9"/>
  <c r="E77" i="9"/>
  <c r="H77" i="9" s="1"/>
  <c r="H76" i="9"/>
  <c r="E76" i="9"/>
  <c r="E79" i="9" s="1"/>
  <c r="G75" i="9"/>
  <c r="G80" i="9" s="1"/>
  <c r="F75" i="9"/>
  <c r="D75" i="9"/>
  <c r="C75" i="9"/>
  <c r="H74" i="9"/>
  <c r="E74" i="9"/>
  <c r="E75" i="9" s="1"/>
  <c r="H75" i="9" s="1"/>
  <c r="F72" i="9"/>
  <c r="D72" i="9"/>
  <c r="D73" i="9" s="1"/>
  <c r="C72" i="9"/>
  <c r="G71" i="9"/>
  <c r="E71" i="9"/>
  <c r="H71" i="9" s="1"/>
  <c r="G70" i="9"/>
  <c r="G72" i="9" s="1"/>
  <c r="E70" i="9"/>
  <c r="E72" i="9" s="1"/>
  <c r="F69" i="9"/>
  <c r="D69" i="9"/>
  <c r="C69" i="9"/>
  <c r="G68" i="9"/>
  <c r="E68" i="9"/>
  <c r="E69" i="9" s="1"/>
  <c r="E67" i="9"/>
  <c r="H67" i="9" s="1"/>
  <c r="G66" i="9"/>
  <c r="H66" i="9" s="1"/>
  <c r="E66" i="9"/>
  <c r="F65" i="9"/>
  <c r="F73" i="9" s="1"/>
  <c r="D65" i="9"/>
  <c r="C65" i="9"/>
  <c r="C73" i="9" s="1"/>
  <c r="E64" i="9"/>
  <c r="H64" i="9" s="1"/>
  <c r="E63" i="9"/>
  <c r="H63" i="9" s="1"/>
  <c r="H62" i="9"/>
  <c r="E62" i="9"/>
  <c r="G61" i="9"/>
  <c r="G65" i="9" s="1"/>
  <c r="E61" i="9"/>
  <c r="H61" i="9" s="1"/>
  <c r="G60" i="9"/>
  <c r="E60" i="9"/>
  <c r="H60" i="9" s="1"/>
  <c r="E59" i="9"/>
  <c r="H59" i="9" s="1"/>
  <c r="E58" i="9"/>
  <c r="H58" i="9" s="1"/>
  <c r="E57" i="9"/>
  <c r="H57" i="9" s="1"/>
  <c r="E56" i="9"/>
  <c r="H56" i="9" s="1"/>
  <c r="E55" i="9"/>
  <c r="H55" i="9" s="1"/>
  <c r="E54" i="9"/>
  <c r="H54" i="9" s="1"/>
  <c r="E53" i="9"/>
  <c r="G52" i="9"/>
  <c r="F52" i="9"/>
  <c r="D52" i="9"/>
  <c r="C52" i="9"/>
  <c r="H51" i="9"/>
  <c r="E51" i="9"/>
  <c r="E50" i="9"/>
  <c r="H50" i="9" s="1"/>
  <c r="H49" i="9"/>
  <c r="E49" i="9"/>
  <c r="E48" i="9"/>
  <c r="E52" i="9" s="1"/>
  <c r="H52" i="9" s="1"/>
  <c r="F43" i="9"/>
  <c r="D43" i="9"/>
  <c r="C43" i="9"/>
  <c r="G42" i="9"/>
  <c r="E42" i="9"/>
  <c r="H42" i="9" s="1"/>
  <c r="E41" i="9"/>
  <c r="H41" i="9" s="1"/>
  <c r="E40" i="9"/>
  <c r="H40" i="9" s="1"/>
  <c r="E39" i="9"/>
  <c r="H39" i="9" s="1"/>
  <c r="E38" i="9"/>
  <c r="H38" i="9" s="1"/>
  <c r="E37" i="9"/>
  <c r="H37" i="9" s="1"/>
  <c r="E36" i="9"/>
  <c r="H36" i="9" s="1"/>
  <c r="E35" i="9"/>
  <c r="H35" i="9" s="1"/>
  <c r="E34" i="9"/>
  <c r="H34" i="9" s="1"/>
  <c r="G33" i="9"/>
  <c r="E33" i="9"/>
  <c r="H33" i="9" s="1"/>
  <c r="E32" i="9"/>
  <c r="H32" i="9" s="1"/>
  <c r="E31" i="9"/>
  <c r="H31" i="9" s="1"/>
  <c r="E30" i="9"/>
  <c r="H30" i="9" s="1"/>
  <c r="G29" i="9"/>
  <c r="E29" i="9"/>
  <c r="H29" i="9" s="1"/>
  <c r="G28" i="9"/>
  <c r="E28" i="9"/>
  <c r="H28" i="9" s="1"/>
  <c r="H27" i="9"/>
  <c r="G27" i="9"/>
  <c r="G43" i="9" s="1"/>
  <c r="E27" i="9"/>
  <c r="E26" i="9"/>
  <c r="E25" i="9"/>
  <c r="H25" i="9" s="1"/>
  <c r="G24" i="9"/>
  <c r="F24" i="9"/>
  <c r="D24" i="9"/>
  <c r="C24" i="9"/>
  <c r="G23" i="9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0" i="9"/>
  <c r="E10" i="9"/>
  <c r="E73" i="10" l="1"/>
  <c r="H100" i="10"/>
  <c r="H101" i="10" s="1"/>
  <c r="E101" i="10"/>
  <c r="E65" i="9"/>
  <c r="E24" i="9"/>
  <c r="H53" i="9"/>
  <c r="E43" i="9"/>
  <c r="H43" i="9" s="1"/>
  <c r="F103" i="9"/>
  <c r="H72" i="9"/>
  <c r="H65" i="9"/>
  <c r="G73" i="9"/>
  <c r="G103" i="9" s="1"/>
  <c r="E80" i="9"/>
  <c r="H80" i="9" s="1"/>
  <c r="H79" i="9"/>
  <c r="C103" i="9"/>
  <c r="E86" i="9"/>
  <c r="H83" i="9"/>
  <c r="H86" i="9" s="1"/>
  <c r="H26" i="9"/>
  <c r="H11" i="9"/>
  <c r="H24" i="9" s="1"/>
  <c r="H48" i="9"/>
  <c r="H68" i="9"/>
  <c r="H81" i="9"/>
  <c r="H93" i="9"/>
  <c r="H99" i="9" s="1"/>
  <c r="E101" i="9"/>
  <c r="G69" i="9"/>
  <c r="H69" i="9" s="1"/>
  <c r="H70" i="9"/>
  <c r="G100" i="8"/>
  <c r="G101" i="8" s="1"/>
  <c r="F100" i="8"/>
  <c r="D100" i="8"/>
  <c r="C100" i="8"/>
  <c r="E99" i="8"/>
  <c r="H99" i="8" s="1"/>
  <c r="G98" i="8"/>
  <c r="F98" i="8"/>
  <c r="F101" i="8" s="1"/>
  <c r="D98" i="8"/>
  <c r="C98" i="8"/>
  <c r="C101" i="8" s="1"/>
  <c r="E97" i="8"/>
  <c r="E96" i="8"/>
  <c r="H96" i="8" s="1"/>
  <c r="E95" i="8"/>
  <c r="H95" i="8" s="1"/>
  <c r="E94" i="8"/>
  <c r="H94" i="8" s="1"/>
  <c r="H93" i="8"/>
  <c r="E93" i="8"/>
  <c r="E92" i="8"/>
  <c r="G85" i="8"/>
  <c r="F85" i="8"/>
  <c r="D85" i="8"/>
  <c r="C85" i="8"/>
  <c r="E84" i="8"/>
  <c r="E85" i="8" s="1"/>
  <c r="H85" i="8" s="1"/>
  <c r="G83" i="8"/>
  <c r="F83" i="8"/>
  <c r="F86" i="8" s="1"/>
  <c r="D83" i="8"/>
  <c r="D86" i="8" s="1"/>
  <c r="C83" i="8"/>
  <c r="E82" i="8"/>
  <c r="H82" i="8" s="1"/>
  <c r="E81" i="8"/>
  <c r="G79" i="8"/>
  <c r="F79" i="8"/>
  <c r="D79" i="8"/>
  <c r="C79" i="8"/>
  <c r="C80" i="8" s="1"/>
  <c r="E78" i="8"/>
  <c r="H78" i="8" s="1"/>
  <c r="E77" i="8"/>
  <c r="H77" i="8" s="1"/>
  <c r="H76" i="8"/>
  <c r="E76" i="8"/>
  <c r="G75" i="8"/>
  <c r="F75" i="8"/>
  <c r="D75" i="8"/>
  <c r="D80" i="8" s="1"/>
  <c r="C75" i="8"/>
  <c r="E74" i="8"/>
  <c r="E75" i="8" s="1"/>
  <c r="H75" i="8" s="1"/>
  <c r="F72" i="8"/>
  <c r="D72" i="8"/>
  <c r="C72" i="8"/>
  <c r="G71" i="8"/>
  <c r="E71" i="8"/>
  <c r="H71" i="8" s="1"/>
  <c r="G70" i="8"/>
  <c r="G72" i="8" s="1"/>
  <c r="E70" i="8"/>
  <c r="F69" i="8"/>
  <c r="D69" i="8"/>
  <c r="C69" i="8"/>
  <c r="G68" i="8"/>
  <c r="E68" i="8"/>
  <c r="H68" i="8" s="1"/>
  <c r="E67" i="8"/>
  <c r="G66" i="8"/>
  <c r="E66" i="8"/>
  <c r="F65" i="8"/>
  <c r="D65" i="8"/>
  <c r="C65" i="8"/>
  <c r="E64" i="8"/>
  <c r="H64" i="8" s="1"/>
  <c r="E63" i="8"/>
  <c r="H63" i="8" s="1"/>
  <c r="E62" i="8"/>
  <c r="H62" i="8" s="1"/>
  <c r="G61" i="8"/>
  <c r="E61" i="8"/>
  <c r="H61" i="8" s="1"/>
  <c r="G60" i="8"/>
  <c r="G65" i="8" s="1"/>
  <c r="E60" i="8"/>
  <c r="H60" i="8" s="1"/>
  <c r="E59" i="8"/>
  <c r="H59" i="8" s="1"/>
  <c r="E58" i="8"/>
  <c r="H58" i="8" s="1"/>
  <c r="E57" i="8"/>
  <c r="H57" i="8" s="1"/>
  <c r="E56" i="8"/>
  <c r="H56" i="8" s="1"/>
  <c r="E55" i="8"/>
  <c r="H55" i="8" s="1"/>
  <c r="E54" i="8"/>
  <c r="H54" i="8" s="1"/>
  <c r="E53" i="8"/>
  <c r="H53" i="8" s="1"/>
  <c r="G52" i="8"/>
  <c r="F52" i="8"/>
  <c r="D52" i="8"/>
  <c r="C52" i="8"/>
  <c r="E51" i="8"/>
  <c r="H51" i="8" s="1"/>
  <c r="E50" i="8"/>
  <c r="H50" i="8" s="1"/>
  <c r="E49" i="8"/>
  <c r="H49" i="8" s="1"/>
  <c r="E48" i="8"/>
  <c r="F43" i="8"/>
  <c r="D43" i="8"/>
  <c r="C43" i="8"/>
  <c r="G42" i="8"/>
  <c r="E42" i="8"/>
  <c r="H42" i="8" s="1"/>
  <c r="E41" i="8"/>
  <c r="H41" i="8" s="1"/>
  <c r="E40" i="8"/>
  <c r="H40" i="8" s="1"/>
  <c r="E39" i="8"/>
  <c r="H39" i="8" s="1"/>
  <c r="E38" i="8"/>
  <c r="H38" i="8" s="1"/>
  <c r="E37" i="8"/>
  <c r="H37" i="8" s="1"/>
  <c r="E36" i="8"/>
  <c r="H36" i="8" s="1"/>
  <c r="E35" i="8"/>
  <c r="H35" i="8" s="1"/>
  <c r="E34" i="8"/>
  <c r="H34" i="8" s="1"/>
  <c r="G33" i="8"/>
  <c r="E33" i="8"/>
  <c r="H33" i="8" s="1"/>
  <c r="E32" i="8"/>
  <c r="H32" i="8" s="1"/>
  <c r="E31" i="8"/>
  <c r="H31" i="8" s="1"/>
  <c r="E30" i="8"/>
  <c r="H30" i="8" s="1"/>
  <c r="G29" i="8"/>
  <c r="E29" i="8"/>
  <c r="H29" i="8" s="1"/>
  <c r="G28" i="8"/>
  <c r="E28" i="8"/>
  <c r="H28" i="8" s="1"/>
  <c r="G27" i="8"/>
  <c r="G43" i="8" s="1"/>
  <c r="E27" i="8"/>
  <c r="H27" i="8" s="1"/>
  <c r="E26" i="8"/>
  <c r="H26" i="8" s="1"/>
  <c r="E25" i="8"/>
  <c r="G24" i="8"/>
  <c r="F24" i="8"/>
  <c r="D24" i="8"/>
  <c r="C24" i="8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H73" i="10" l="1"/>
  <c r="E102" i="10"/>
  <c r="H102" i="10" s="1"/>
  <c r="E73" i="9"/>
  <c r="H73" i="9" s="1"/>
  <c r="H101" i="9"/>
  <c r="H102" i="9" s="1"/>
  <c r="E102" i="9"/>
  <c r="E103" i="9" s="1"/>
  <c r="H103" i="9" s="1"/>
  <c r="E43" i="8"/>
  <c r="H43" i="8" s="1"/>
  <c r="E98" i="8"/>
  <c r="E69" i="8"/>
  <c r="H69" i="8" s="1"/>
  <c r="G86" i="8"/>
  <c r="E72" i="8"/>
  <c r="H72" i="8" s="1"/>
  <c r="H74" i="8"/>
  <c r="G80" i="8"/>
  <c r="E83" i="8"/>
  <c r="H83" i="8" s="1"/>
  <c r="H86" i="8" s="1"/>
  <c r="C86" i="8"/>
  <c r="H92" i="8"/>
  <c r="H98" i="8" s="1"/>
  <c r="D101" i="8"/>
  <c r="E65" i="8"/>
  <c r="H65" i="8" s="1"/>
  <c r="C73" i="8"/>
  <c r="H66" i="8"/>
  <c r="D73" i="8"/>
  <c r="E79" i="8"/>
  <c r="H79" i="8" s="1"/>
  <c r="F80" i="8"/>
  <c r="H81" i="8"/>
  <c r="H84" i="8"/>
  <c r="E52" i="8"/>
  <c r="H52" i="8" s="1"/>
  <c r="F73" i="8"/>
  <c r="F102" i="8" s="1"/>
  <c r="H24" i="8"/>
  <c r="E86" i="8"/>
  <c r="E80" i="8"/>
  <c r="C102" i="8"/>
  <c r="E24" i="8"/>
  <c r="H48" i="8"/>
  <c r="E100" i="8"/>
  <c r="H25" i="8"/>
  <c r="H67" i="8"/>
  <c r="G69" i="8"/>
  <c r="G73" i="8" s="1"/>
  <c r="G102" i="8" s="1"/>
  <c r="H70" i="8"/>
  <c r="F101" i="7"/>
  <c r="G100" i="7"/>
  <c r="G101" i="7" s="1"/>
  <c r="F100" i="7"/>
  <c r="D100" i="7"/>
  <c r="D101" i="7" s="1"/>
  <c r="D102" i="7" s="1"/>
  <c r="C100" i="7"/>
  <c r="E99" i="7"/>
  <c r="H99" i="7" s="1"/>
  <c r="G98" i="7"/>
  <c r="F98" i="7"/>
  <c r="D98" i="7"/>
  <c r="C98" i="7"/>
  <c r="C101" i="7" s="1"/>
  <c r="E97" i="7"/>
  <c r="E96" i="7"/>
  <c r="H96" i="7" s="1"/>
  <c r="H95" i="7"/>
  <c r="E95" i="7"/>
  <c r="E94" i="7"/>
  <c r="H94" i="7" s="1"/>
  <c r="H93" i="7"/>
  <c r="E93" i="7"/>
  <c r="E92" i="7"/>
  <c r="E98" i="7" s="1"/>
  <c r="D86" i="7"/>
  <c r="G85" i="7"/>
  <c r="F85" i="7"/>
  <c r="D85" i="7"/>
  <c r="C85" i="7"/>
  <c r="H84" i="7"/>
  <c r="E84" i="7"/>
  <c r="E85" i="7" s="1"/>
  <c r="H85" i="7" s="1"/>
  <c r="G83" i="7"/>
  <c r="G86" i="7" s="1"/>
  <c r="F83" i="7"/>
  <c r="F86" i="7" s="1"/>
  <c r="D83" i="7"/>
  <c r="C83" i="7"/>
  <c r="C86" i="7" s="1"/>
  <c r="H82" i="7"/>
  <c r="E82" i="7"/>
  <c r="E81" i="7"/>
  <c r="E83" i="7" s="1"/>
  <c r="D80" i="7"/>
  <c r="G79" i="7"/>
  <c r="F79" i="7"/>
  <c r="F80" i="7" s="1"/>
  <c r="D79" i="7"/>
  <c r="C79" i="7"/>
  <c r="C80" i="7" s="1"/>
  <c r="H78" i="7"/>
  <c r="E78" i="7"/>
  <c r="E77" i="7"/>
  <c r="H77" i="7" s="1"/>
  <c r="H76" i="7"/>
  <c r="E76" i="7"/>
  <c r="E79" i="7" s="1"/>
  <c r="G75" i="7"/>
  <c r="G80" i="7" s="1"/>
  <c r="F75" i="7"/>
  <c r="D75" i="7"/>
  <c r="C75" i="7"/>
  <c r="H74" i="7"/>
  <c r="E74" i="7"/>
  <c r="E75" i="7" s="1"/>
  <c r="H75" i="7" s="1"/>
  <c r="F72" i="7"/>
  <c r="D72" i="7"/>
  <c r="D73" i="7" s="1"/>
  <c r="C72" i="7"/>
  <c r="G71" i="7"/>
  <c r="E71" i="7"/>
  <c r="H71" i="7" s="1"/>
  <c r="G70" i="7"/>
  <c r="G72" i="7" s="1"/>
  <c r="E70" i="7"/>
  <c r="E72" i="7" s="1"/>
  <c r="F69" i="7"/>
  <c r="D69" i="7"/>
  <c r="C69" i="7"/>
  <c r="G68" i="7"/>
  <c r="E68" i="7"/>
  <c r="E69" i="7" s="1"/>
  <c r="E67" i="7"/>
  <c r="H67" i="7" s="1"/>
  <c r="G66" i="7"/>
  <c r="H66" i="7" s="1"/>
  <c r="E66" i="7"/>
  <c r="F65" i="7"/>
  <c r="F73" i="7" s="1"/>
  <c r="D65" i="7"/>
  <c r="C65" i="7"/>
  <c r="C73" i="7" s="1"/>
  <c r="E64" i="7"/>
  <c r="H64" i="7" s="1"/>
  <c r="E63" i="7"/>
  <c r="H63" i="7" s="1"/>
  <c r="E62" i="7"/>
  <c r="H62" i="7" s="1"/>
  <c r="G61" i="7"/>
  <c r="G65" i="7" s="1"/>
  <c r="E61" i="7"/>
  <c r="H61" i="7" s="1"/>
  <c r="G60" i="7"/>
  <c r="E60" i="7"/>
  <c r="H60" i="7" s="1"/>
  <c r="H59" i="7"/>
  <c r="E59" i="7"/>
  <c r="E58" i="7"/>
  <c r="H58" i="7" s="1"/>
  <c r="E57" i="7"/>
  <c r="H57" i="7" s="1"/>
  <c r="E56" i="7"/>
  <c r="H56" i="7" s="1"/>
  <c r="E55" i="7"/>
  <c r="H55" i="7" s="1"/>
  <c r="E54" i="7"/>
  <c r="H54" i="7" s="1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F43" i="7"/>
  <c r="D43" i="7"/>
  <c r="C43" i="7"/>
  <c r="G42" i="7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G33" i="7"/>
  <c r="E33" i="7"/>
  <c r="H33" i="7" s="1"/>
  <c r="H32" i="7"/>
  <c r="E32" i="7"/>
  <c r="E31" i="7"/>
  <c r="H31" i="7" s="1"/>
  <c r="E30" i="7"/>
  <c r="H30" i="7" s="1"/>
  <c r="G29" i="7"/>
  <c r="E29" i="7"/>
  <c r="H29" i="7" s="1"/>
  <c r="G28" i="7"/>
  <c r="E28" i="7"/>
  <c r="H28" i="7" s="1"/>
  <c r="G27" i="7"/>
  <c r="G43" i="7" s="1"/>
  <c r="E27" i="7"/>
  <c r="H27" i="7" s="1"/>
  <c r="E26" i="7"/>
  <c r="E43" i="7" s="1"/>
  <c r="H43" i="7" s="1"/>
  <c r="E25" i="7"/>
  <c r="H25" i="7" s="1"/>
  <c r="G24" i="7"/>
  <c r="F24" i="7"/>
  <c r="D24" i="7"/>
  <c r="C24" i="7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73" i="8" l="1"/>
  <c r="H73" i="8" s="1"/>
  <c r="H80" i="8"/>
  <c r="D102" i="8"/>
  <c r="H100" i="8"/>
  <c r="H101" i="8" s="1"/>
  <c r="E101" i="8"/>
  <c r="E102" i="8" s="1"/>
  <c r="H102" i="8" s="1"/>
  <c r="E24" i="7"/>
  <c r="E65" i="7"/>
  <c r="H65" i="7" s="1"/>
  <c r="H53" i="7"/>
  <c r="E86" i="7"/>
  <c r="H83" i="7"/>
  <c r="H86" i="7" s="1"/>
  <c r="F102" i="7"/>
  <c r="E73" i="7"/>
  <c r="H72" i="7"/>
  <c r="E80" i="7"/>
  <c r="H80" i="7" s="1"/>
  <c r="H79" i="7"/>
  <c r="C102" i="7"/>
  <c r="H10" i="7"/>
  <c r="H24" i="7" s="1"/>
  <c r="H48" i="7"/>
  <c r="H68" i="7"/>
  <c r="H81" i="7"/>
  <c r="H92" i="7"/>
  <c r="H98" i="7" s="1"/>
  <c r="E100" i="7"/>
  <c r="G69" i="7"/>
  <c r="H69" i="7" s="1"/>
  <c r="H70" i="7"/>
  <c r="H26" i="7"/>
  <c r="F101" i="6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H100" i="7" l="1"/>
  <c r="H101" i="7" s="1"/>
  <c r="E101" i="7"/>
  <c r="E102" i="7" s="1"/>
  <c r="G73" i="7"/>
  <c r="G102" i="7" s="1"/>
  <c r="E43" i="6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2" i="7" l="1"/>
  <c r="H73" i="7"/>
  <c r="H100" i="6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<sst xmlns="http://schemas.openxmlformats.org/spreadsheetml/2006/main" count="1357" uniqueCount="92">
  <si>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</si>
  <si>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</si>
  <si>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</si>
  <si>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</si>
  <si>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</si>
  <si>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</si>
  <si>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</si>
  <si>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</si>
  <si>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</si>
  <si>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</si>
  <si>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</si>
  <si>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</si>
  <si>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</si>
  <si>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</si>
  <si>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</si>
  <si>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</si>
  <si>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</si>
  <si>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</si>
  <si>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</si>
  <si>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</si>
  <si>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</si>
  <si>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</si>
  <si>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</si>
  <si>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</si>
  <si>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</si>
  <si>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</si>
  <si>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</si>
  <si>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</si>
  <si>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</si>
  <si>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</si>
  <si>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</si>
  <si>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</si>
  <si>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</si>
  <si>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</si>
  <si>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</si>
  <si>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</si>
  <si>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</si>
  <si>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</si>
  <si>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</si>
  <si>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</si>
  <si>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</si>
  <si>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</si>
  <si>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</si>
  <si>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</si>
  <si>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</si>
  <si>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</si>
  <si>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</si>
  <si>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</si>
  <si>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</si>
  <si>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</si>
  <si>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</si>
  <si>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</si>
  <si>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</si>
  <si>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</si>
  <si>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</si>
  <si>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</si>
  <si>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</si>
  <si>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</si>
  <si>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</si>
  <si>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</si>
  <si>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</si>
  <si>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</si>
  <si>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</si>
  <si>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</si>
  <si>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</si>
  <si>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</si>
  <si>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</si>
  <si>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</si>
  <si>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</si>
  <si>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</si>
  <si>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</si>
  <si>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</si>
  <si>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</si>
  <si>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</si>
  <si>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</si>
  <si>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</si>
  <si>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</si>
  <si>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</si>
  <si>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</si>
  <si>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</si>
  <si>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</si>
  <si>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</si>
  <si>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</si>
  <si>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</si>
  <si>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</si>
  <si>
    <t>AL 30 DE JUNIO DE 2020</t>
  </si>
  <si>
    <t>AL 31 DE JULIO DE 2020</t>
  </si>
  <si>
    <t>AL 31 DE AGOSTO DE 2020</t>
  </si>
  <si>
    <t>AL 30 DE SEPTIEMBRE DE 2020</t>
  </si>
  <si>
    <t>AL 31 DE OCTUBRE DE 2020</t>
  </si>
  <si>
    <t>Vehiculos de Transporte</t>
  </si>
  <si>
    <t>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</si>
</sst>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5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5" fontId="9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52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52"/>
      <c r="H4" s="2"/>
      <c r="I4" s="1"/>
    </row>
    <row r="5" spans="1:9" ht="12.75" customHeight="1" x14ac:dyDescent="0.3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51"/>
      <c r="B7" s="192" t="s">
        <v>4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3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3">
      <c r="C104" s="48"/>
      <c r="D104" s="48"/>
      <c r="E104" s="48"/>
      <c r="F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H106" s="29"/>
      <c r="I106" s="29"/>
    </row>
    <row r="107" spans="1:10" ht="12.75" customHeight="1" x14ac:dyDescent="0.3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J109" s="29"/>
    </row>
    <row r="110" spans="1:10" ht="12.75" customHeight="1" x14ac:dyDescent="0.3">
      <c r="C110" s="48"/>
      <c r="D110" s="48"/>
      <c r="E110" s="48"/>
      <c r="F110" s="48"/>
      <c r="G110" s="48"/>
    </row>
    <row r="111" spans="1:10" ht="12.75" customHeight="1" x14ac:dyDescent="0.3">
      <c r="C111" s="49"/>
      <c r="D111" s="49"/>
      <c r="E111" s="49"/>
      <c r="F111" s="49"/>
      <c r="G111" s="49"/>
      <c r="H111" s="49"/>
    </row>
    <row r="112" spans="1:10" ht="12.75" customHeight="1" x14ac:dyDescent="0.3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11" max="11" width="13.33203125" bestFit="1" customWidth="1"/>
  </cols>
  <sheetData>
    <row r="1" spans="1:9" ht="15" customHeight="1" x14ac:dyDescent="0.3"/>
    <row r="2" spans="1:9" ht="1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5" customHeight="1" x14ac:dyDescent="0.3">
      <c r="A3" s="1"/>
      <c r="B3" s="193" t="s">
        <v>1</v>
      </c>
      <c r="C3" s="193"/>
      <c r="D3" s="193"/>
      <c r="E3" s="193"/>
      <c r="F3" s="193"/>
      <c r="G3" s="54"/>
      <c r="H3" s="1"/>
      <c r="I3" s="1"/>
    </row>
    <row r="4" spans="1:9" ht="15" customHeight="1" x14ac:dyDescent="0.3">
      <c r="A4" s="2"/>
      <c r="B4" s="193" t="s">
        <v>2</v>
      </c>
      <c r="C4" s="193"/>
      <c r="D4" s="193"/>
      <c r="E4" s="193"/>
      <c r="F4" s="193"/>
      <c r="G4" s="54"/>
      <c r="H4" s="2"/>
      <c r="I4" s="1"/>
    </row>
    <row r="5" spans="1:9" ht="15" customHeight="1" x14ac:dyDescent="0.3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5" customHeight="1" x14ac:dyDescent="0.3">
      <c r="A7" s="53"/>
      <c r="B7" s="192" t="s">
        <v>80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3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3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3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3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3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3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3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3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3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3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3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3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3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3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3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3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3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3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3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3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3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3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3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3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3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3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3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3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3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3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5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5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3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3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5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3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3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3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3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3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3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3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3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3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3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3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3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3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3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3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3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3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3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3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3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3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3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3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3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3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3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3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3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3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3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3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3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3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5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5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5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5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5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5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3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3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3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5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5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3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3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3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3">
      <c r="C103" s="48"/>
      <c r="D103" s="48"/>
      <c r="E103" s="48"/>
      <c r="F103" s="48"/>
      <c r="H103" s="29"/>
      <c r="I103" s="29"/>
    </row>
    <row r="104" spans="1:10" ht="12.75" customHeight="1" x14ac:dyDescent="0.3">
      <c r="C104" s="48"/>
      <c r="D104" s="48"/>
      <c r="E104" s="48"/>
      <c r="F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3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J108" s="29"/>
    </row>
    <row r="109" spans="1:10" ht="12.75" customHeight="1" x14ac:dyDescent="0.3">
      <c r="C109" s="48"/>
      <c r="D109" s="48"/>
      <c r="E109" s="48"/>
      <c r="F109" s="48"/>
      <c r="G109" s="48"/>
    </row>
    <row r="110" spans="1:10" ht="12.75" customHeight="1" x14ac:dyDescent="0.3">
      <c r="C110" s="49"/>
      <c r="D110" s="49"/>
      <c r="E110" s="49"/>
      <c r="F110" s="49"/>
      <c r="G110" s="49"/>
      <c r="H110" s="49"/>
    </row>
    <row r="111" spans="1:10" ht="12.75" customHeight="1" x14ac:dyDescent="0.3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60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60"/>
      <c r="H4" s="2"/>
      <c r="I4" s="1"/>
    </row>
    <row r="5" spans="1:9" ht="12.75" customHeight="1" x14ac:dyDescent="0.3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59"/>
      <c r="B7" s="192" t="s">
        <v>81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3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3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3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3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3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3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3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3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3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3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3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3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3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5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5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3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3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H106" s="29"/>
      <c r="I106" s="29"/>
    </row>
    <row r="107" spans="1:10" ht="12.75" customHeight="1" x14ac:dyDescent="0.3">
      <c r="C107" s="48"/>
      <c r="D107" s="48"/>
      <c r="E107" s="48"/>
      <c r="F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J110" s="29"/>
    </row>
    <row r="111" spans="1:10" ht="12.75" customHeight="1" x14ac:dyDescent="0.3">
      <c r="C111" s="48"/>
      <c r="D111" s="48"/>
      <c r="E111" s="48"/>
      <c r="F111" s="48"/>
      <c r="G111" s="48"/>
    </row>
    <row r="112" spans="1:10" ht="12.75" customHeight="1" x14ac:dyDescent="0.3">
      <c r="C112" s="49"/>
      <c r="D112" s="49"/>
      <c r="E112" s="49"/>
      <c r="F112" s="49"/>
      <c r="G112" s="49"/>
      <c r="H112" s="49"/>
    </row>
    <row r="113" spans="3:8" ht="12.75" customHeight="1" x14ac:dyDescent="0.3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F108" sqref="F10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28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28"/>
      <c r="H4" s="2"/>
      <c r="I4" s="1"/>
    </row>
    <row r="5" spans="1:9" ht="12.75" customHeight="1" x14ac:dyDescent="0.3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27"/>
      <c r="B7" s="192" t="s">
        <v>83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5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3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3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3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3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3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3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3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3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3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3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3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3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3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3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3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3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3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3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3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3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3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3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3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3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3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3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3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3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3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3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3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3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3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3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3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3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3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5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5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3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3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3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3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5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5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3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3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H106" s="29"/>
      <c r="I106" s="29"/>
    </row>
    <row r="107" spans="1:10" ht="12.75" customHeight="1" x14ac:dyDescent="0.3">
      <c r="C107" s="48"/>
      <c r="D107" s="48"/>
      <c r="E107" s="48"/>
      <c r="F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J110" s="29"/>
    </row>
    <row r="111" spans="1:10" ht="12.75" customHeight="1" x14ac:dyDescent="0.3">
      <c r="C111" s="48"/>
      <c r="D111" s="48"/>
      <c r="E111" s="48"/>
      <c r="F111" s="48"/>
      <c r="G111" s="48"/>
    </row>
    <row r="112" spans="1:10" ht="12.75" customHeight="1" x14ac:dyDescent="0.3">
      <c r="C112" s="49"/>
      <c r="D112" s="49"/>
      <c r="E112" s="49"/>
      <c r="F112" s="49"/>
      <c r="G112" s="49"/>
      <c r="H112" s="49"/>
    </row>
    <row r="113" spans="3:8" ht="12.75" customHeight="1" x14ac:dyDescent="0.3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43" workbookViewId="0">
      <selection activeCell="D19" sqref="D19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74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74"/>
      <c r="H4" s="2"/>
      <c r="I4" s="1"/>
    </row>
    <row r="5" spans="1:9" ht="12.75" customHeight="1" x14ac:dyDescent="0.3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73"/>
      <c r="B7" s="192" t="s">
        <v>84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3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3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3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3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3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3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3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3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3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3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3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3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5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5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3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3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H106" s="29"/>
      <c r="I106" s="29"/>
    </row>
    <row r="107" spans="1:10" ht="12.75" customHeight="1" x14ac:dyDescent="0.3">
      <c r="C107" s="48"/>
      <c r="D107" s="48"/>
      <c r="E107" s="48"/>
      <c r="F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J110" s="29"/>
    </row>
    <row r="111" spans="1:10" ht="12.75" customHeight="1" x14ac:dyDescent="0.3">
      <c r="C111" s="48"/>
      <c r="D111" s="48"/>
      <c r="E111" s="48"/>
      <c r="F111" s="48"/>
      <c r="G111" s="48"/>
    </row>
    <row r="112" spans="1:10" ht="12.75" customHeight="1" x14ac:dyDescent="0.3">
      <c r="C112" s="49"/>
      <c r="D112" s="49"/>
      <c r="E112" s="49"/>
      <c r="F112" s="49"/>
      <c r="G112" s="49"/>
      <c r="H112" s="49"/>
    </row>
    <row r="113" spans="3:8" ht="12.75" customHeight="1" x14ac:dyDescent="0.3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B19" sqref="B19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9" max="9" width="12.88671875" bestFit="1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76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76"/>
      <c r="H4" s="2"/>
      <c r="I4" s="1"/>
    </row>
    <row r="5" spans="1:9" ht="12.75" customHeight="1" x14ac:dyDescent="0.3">
      <c r="A5" s="2"/>
      <c r="B5" s="176"/>
      <c r="C5" s="176"/>
      <c r="D5" s="176"/>
      <c r="E5" s="176"/>
      <c r="F5" s="176"/>
      <c r="G5" s="176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75"/>
      <c r="B7" s="192" t="s">
        <v>85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2355842.1</v>
      </c>
      <c r="G10" s="129">
        <v>55447.86</v>
      </c>
      <c r="H10" s="130">
        <f t="shared" ref="H10:H73" si="0">+E10-F10-G10</f>
        <v>2405690.04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687784.66</v>
      </c>
      <c r="G13" s="129">
        <v>77866.02</v>
      </c>
      <c r="H13" s="130">
        <f t="shared" si="0"/>
        <v>801245.36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140310.01999999999</v>
      </c>
      <c r="G16" s="129">
        <v>19662.439999999999</v>
      </c>
      <c r="H16" s="130">
        <f t="shared" si="0"/>
        <v>159672.54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37336.550000000003</v>
      </c>
      <c r="G17" s="129">
        <v>5540.3</v>
      </c>
      <c r="H17" s="130">
        <f t="shared" si="0"/>
        <v>44811.22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154348</v>
      </c>
      <c r="G18" s="129">
        <v>25339.74</v>
      </c>
      <c r="H18" s="130">
        <f t="shared" si="0"/>
        <v>179253.26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49826.16</v>
      </c>
      <c r="G19" s="129">
        <v>9514.76</v>
      </c>
      <c r="H19" s="130">
        <f t="shared" si="0"/>
        <v>62098.46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23314.560000000001</v>
      </c>
      <c r="G20" s="129">
        <v>0.44</v>
      </c>
      <c r="H20" s="130">
        <f t="shared" si="0"/>
        <v>23315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37642.76</v>
      </c>
      <c r="G23" s="129">
        <v>7507.24</v>
      </c>
      <c r="H23" s="130">
        <f t="shared" si="0"/>
        <v>26300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3681759.07</v>
      </c>
      <c r="G24" s="137">
        <f t="shared" si="2"/>
        <v>207486.53999999998</v>
      </c>
      <c r="H24" s="138">
        <f t="shared" si="2"/>
        <v>4427387.8600000003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24575.73</v>
      </c>
      <c r="G25" s="129">
        <v>10020.65</v>
      </c>
      <c r="H25" s="130">
        <f t="shared" si="0"/>
        <v>12113.499999999998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667144.30000000005</v>
      </c>
      <c r="G43" s="141">
        <f>SUM(G25:G42)</f>
        <v>53390.100000000006</v>
      </c>
      <c r="H43" s="142">
        <f t="shared" si="0"/>
        <v>128208.20000000004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64269.23</v>
      </c>
      <c r="G48" s="129">
        <v>33105.769999999997</v>
      </c>
      <c r="H48" s="146">
        <f t="shared" si="0"/>
        <v>98645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15349.41</v>
      </c>
      <c r="H49" s="130">
        <f t="shared" si="0"/>
        <v>21300.000000000004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2456.64</v>
      </c>
      <c r="E50" s="129">
        <f>+C50+D50</f>
        <v>149106.64000000001</v>
      </c>
      <c r="F50" s="129">
        <v>92504.88</v>
      </c>
      <c r="G50" s="129">
        <v>16846.919999999998</v>
      </c>
      <c r="H50" s="140">
        <f t="shared" si="0"/>
        <v>39754.840000000011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162724.70000000001</v>
      </c>
      <c r="G52" s="134">
        <f>SUM(G48:G51)</f>
        <v>65902.099999999991</v>
      </c>
      <c r="H52" s="148">
        <f t="shared" si="0"/>
        <v>160299.84000000003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20528.650000000001</v>
      </c>
      <c r="G53" s="129">
        <v>7218.25</v>
      </c>
      <c r="H53" s="147">
        <f t="shared" si="0"/>
        <v>4853.0999999999985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745660.1</v>
      </c>
      <c r="G65" s="134">
        <f>SUM(G53:G64)</f>
        <v>53419.969999999987</v>
      </c>
      <c r="H65" s="148">
        <f t="shared" si="0"/>
        <v>99218.340000000069</v>
      </c>
    </row>
    <row r="66" spans="1:10" ht="12.75" customHeight="1" x14ac:dyDescent="0.3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3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3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3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3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1583420.5</v>
      </c>
      <c r="G73" s="149">
        <f>+G72+G69+G65+G52+G43</f>
        <v>192200.02</v>
      </c>
      <c r="H73" s="150">
        <f t="shared" si="0"/>
        <v>469330.74000000022</v>
      </c>
      <c r="J73" s="179"/>
    </row>
    <row r="74" spans="1:10" ht="12.75" customHeight="1" x14ac:dyDescent="0.3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3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2000</v>
      </c>
      <c r="G81" s="131">
        <v>0</v>
      </c>
      <c r="H81" s="147">
        <f t="shared" si="5"/>
        <v>2000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2000</v>
      </c>
      <c r="G83" s="134">
        <f>SUM(G81)</f>
        <v>0</v>
      </c>
      <c r="H83" s="148">
        <f t="shared" si="5"/>
        <v>2000</v>
      </c>
      <c r="I83" s="30"/>
    </row>
    <row r="84" spans="1:9" s="31" customFormat="1" ht="12.75" customHeight="1" x14ac:dyDescent="0.3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7242.17</v>
      </c>
      <c r="G86" s="156">
        <f t="shared" si="6"/>
        <v>257.83</v>
      </c>
      <c r="H86" s="157">
        <f t="shared" si="6"/>
        <v>2000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3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3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3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3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5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5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3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5381736.2599999998</v>
      </c>
      <c r="G102" s="171">
        <f>+G24+G73+G80+G86+G101</f>
        <v>400165.16</v>
      </c>
      <c r="H102" s="172">
        <f>+E102-F102-G102</f>
        <v>4905502.58</v>
      </c>
      <c r="I102" s="29"/>
      <c r="J102" s="16"/>
    </row>
    <row r="103" spans="1:10" ht="12.75" customHeight="1" x14ac:dyDescent="0.3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H106" s="29"/>
      <c r="I106" s="29"/>
    </row>
    <row r="107" spans="1:10" ht="12.75" customHeight="1" x14ac:dyDescent="0.3">
      <c r="C107" s="48"/>
      <c r="D107" s="48"/>
      <c r="E107" s="48"/>
      <c r="F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J110" s="29"/>
    </row>
    <row r="111" spans="1:10" ht="12.75" customHeight="1" x14ac:dyDescent="0.3">
      <c r="C111" s="48"/>
      <c r="D111" s="48"/>
      <c r="E111" s="48"/>
      <c r="F111" s="48"/>
      <c r="G111" s="48"/>
    </row>
    <row r="112" spans="1:10" ht="12.75" customHeight="1" x14ac:dyDescent="0.3">
      <c r="C112" s="49"/>
      <c r="D112" s="49"/>
      <c r="E112" s="49"/>
      <c r="F112" s="49"/>
      <c r="G112" s="49"/>
      <c r="H112" s="49"/>
    </row>
    <row r="113" spans="3:8" ht="12.75" customHeight="1" x14ac:dyDescent="0.3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67" workbookViewId="0">
      <selection activeCell="K95" sqref="K9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9" max="9" width="12.88671875" bestFit="1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78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78"/>
      <c r="H4" s="2"/>
      <c r="I4" s="1"/>
    </row>
    <row r="5" spans="1:9" ht="12.75" customHeight="1" x14ac:dyDescent="0.3">
      <c r="A5" s="2"/>
      <c r="B5" s="178"/>
      <c r="C5" s="178"/>
      <c r="D5" s="178"/>
      <c r="E5" s="178"/>
      <c r="F5" s="178"/>
      <c r="G5" s="178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77"/>
      <c r="B7" s="192" t="s">
        <v>86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2751995.06</v>
      </c>
      <c r="G10" s="129">
        <v>60243.24</v>
      </c>
      <c r="H10" s="130">
        <f t="shared" ref="H10:H73" si="0">+E10-F10-G10</f>
        <v>2004741.7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811050.8</v>
      </c>
      <c r="G13" s="129">
        <v>88140.77</v>
      </c>
      <c r="H13" s="130">
        <f t="shared" si="0"/>
        <v>667704.47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164010.29999999999</v>
      </c>
      <c r="G16" s="129">
        <v>22574.240000000002</v>
      </c>
      <c r="H16" s="130">
        <f t="shared" si="0"/>
        <v>133060.46000000002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44025.03</v>
      </c>
      <c r="G17" s="129">
        <v>6320.35</v>
      </c>
      <c r="H17" s="130">
        <f t="shared" si="0"/>
        <v>37342.69000000001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180301.06</v>
      </c>
      <c r="G18" s="129">
        <v>29262.31</v>
      </c>
      <c r="H18" s="130">
        <f t="shared" si="0"/>
        <v>149377.63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58805.19</v>
      </c>
      <c r="G19" s="129">
        <v>10885.64</v>
      </c>
      <c r="H19" s="130">
        <f t="shared" si="0"/>
        <v>51748.55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27200.32</v>
      </c>
      <c r="G20" s="129">
        <v>0.48</v>
      </c>
      <c r="H20" s="130">
        <f t="shared" si="0"/>
        <v>19429.2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38692.76</v>
      </c>
      <c r="G23" s="129">
        <v>7757.24</v>
      </c>
      <c r="H23" s="130">
        <f t="shared" si="0"/>
        <v>25000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4271434.78</v>
      </c>
      <c r="G24" s="137">
        <f t="shared" si="2"/>
        <v>231792.00999999998</v>
      </c>
      <c r="H24" s="138">
        <f t="shared" si="2"/>
        <v>3813406.6799999997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20976.080000000002</v>
      </c>
      <c r="G25" s="129">
        <v>13620.3</v>
      </c>
      <c r="H25" s="130">
        <f t="shared" si="0"/>
        <v>12113.499999999996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663544.65</v>
      </c>
      <c r="G43" s="141">
        <f>SUM(G25:G42)</f>
        <v>56989.750000000007</v>
      </c>
      <c r="H43" s="142">
        <f t="shared" si="0"/>
        <v>128208.20000000007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72481.89</v>
      </c>
      <c r="G48" s="129">
        <v>33105.769999999997</v>
      </c>
      <c r="H48" s="146">
        <f t="shared" si="0"/>
        <v>90432.34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-210.4</v>
      </c>
      <c r="E49" s="129">
        <f>+C49+D49</f>
        <v>42389.599999999999</v>
      </c>
      <c r="F49" s="129">
        <v>7413.64</v>
      </c>
      <c r="G49" s="129">
        <v>15349.41</v>
      </c>
      <c r="H49" s="130">
        <f t="shared" si="0"/>
        <v>19626.55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2667.04</v>
      </c>
      <c r="E50" s="129">
        <f>+C50+D50</f>
        <v>149317.04</v>
      </c>
      <c r="F50" s="129">
        <v>94071.31</v>
      </c>
      <c r="G50" s="129">
        <v>16846.96</v>
      </c>
      <c r="H50" s="140">
        <f t="shared" si="0"/>
        <v>38398.770000000011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173966.84</v>
      </c>
      <c r="G52" s="134">
        <f>SUM(G48:G51)</f>
        <v>65902.139999999985</v>
      </c>
      <c r="H52" s="148">
        <f t="shared" si="0"/>
        <v>149057.66000000003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20248.650000000001</v>
      </c>
      <c r="G53" s="129">
        <v>7498.25</v>
      </c>
      <c r="H53" s="147">
        <f t="shared" si="0"/>
        <v>4853.0999999999985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745380.1</v>
      </c>
      <c r="G65" s="134">
        <f>SUM(G53:G64)</f>
        <v>53699.969999999987</v>
      </c>
      <c r="H65" s="148">
        <f t="shared" si="0"/>
        <v>99218.340000000069</v>
      </c>
    </row>
    <row r="66" spans="1:10" ht="12.75" customHeight="1" x14ac:dyDescent="0.3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3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3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3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3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1590782.99</v>
      </c>
      <c r="G73" s="149">
        <f>+G72+G69+G65+G52+G43</f>
        <v>196079.70999999996</v>
      </c>
      <c r="H73" s="150">
        <f t="shared" si="0"/>
        <v>458088.56000000029</v>
      </c>
      <c r="J73" s="179"/>
    </row>
    <row r="74" spans="1:10" ht="12.75" customHeight="1" x14ac:dyDescent="0.3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3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3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3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3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3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3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5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5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3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5978769.8600000003</v>
      </c>
      <c r="G102" s="171">
        <f>+G24+G73+G80+G86+G101</f>
        <v>428354.92</v>
      </c>
      <c r="H102" s="172">
        <f>+E102-F102-G102</f>
        <v>4280279.22</v>
      </c>
      <c r="I102" s="29"/>
      <c r="J102" s="16"/>
    </row>
    <row r="103" spans="1:10" ht="12.75" customHeight="1" x14ac:dyDescent="0.3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H106" s="29"/>
      <c r="I106" s="29"/>
    </row>
    <row r="107" spans="1:10" ht="12.75" customHeight="1" x14ac:dyDescent="0.3">
      <c r="C107" s="48"/>
      <c r="D107" s="48"/>
      <c r="E107" s="48"/>
      <c r="F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J110" s="29"/>
    </row>
    <row r="111" spans="1:10" ht="12.75" customHeight="1" x14ac:dyDescent="0.3">
      <c r="C111" s="48"/>
      <c r="D111" s="48"/>
      <c r="E111" s="48"/>
      <c r="F111" s="48"/>
      <c r="G111" s="48"/>
    </row>
    <row r="112" spans="1:10" ht="12.75" customHeight="1" x14ac:dyDescent="0.3">
      <c r="C112" s="49"/>
      <c r="D112" s="49"/>
      <c r="E112" s="49"/>
      <c r="F112" s="49"/>
      <c r="G112" s="49"/>
      <c r="H112" s="49"/>
    </row>
    <row r="113" spans="3:8" ht="12.75" customHeight="1" x14ac:dyDescent="0.3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7" sqref="B7:H7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9" max="9" width="12.88671875" bestFit="1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81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81"/>
      <c r="H4" s="2"/>
      <c r="I4" s="1"/>
    </row>
    <row r="5" spans="1:9" ht="12.75" customHeight="1" x14ac:dyDescent="0.3">
      <c r="A5" s="2"/>
      <c r="B5" s="181"/>
      <c r="C5" s="181"/>
      <c r="D5" s="181"/>
      <c r="E5" s="181"/>
      <c r="F5" s="181"/>
      <c r="G5" s="181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80"/>
      <c r="B7" s="192" t="s">
        <v>87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3144748.02</v>
      </c>
      <c r="G10" s="129">
        <v>68438.62</v>
      </c>
      <c r="H10" s="130">
        <f t="shared" ref="H10:H73" si="0">+E10-F10-G10</f>
        <v>1603793.3599999999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934962.42</v>
      </c>
      <c r="G13" s="129">
        <v>97770.04</v>
      </c>
      <c r="H13" s="130">
        <f t="shared" si="0"/>
        <v>534163.57999999996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187560.58</v>
      </c>
      <c r="G16" s="129">
        <v>25636.04</v>
      </c>
      <c r="H16" s="130">
        <f t="shared" si="0"/>
        <v>106448.38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50788.51</v>
      </c>
      <c r="G17" s="129">
        <v>7025.4</v>
      </c>
      <c r="H17" s="130">
        <f t="shared" si="0"/>
        <v>29874.160000000003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205997.42</v>
      </c>
      <c r="G18" s="129">
        <v>33441.58</v>
      </c>
      <c r="H18" s="130">
        <f t="shared" si="0"/>
        <v>119501.99999999999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67829.41</v>
      </c>
      <c r="G19" s="129">
        <v>12211.33</v>
      </c>
      <c r="H19" s="130">
        <f t="shared" si="0"/>
        <v>41398.639999999999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31086.080000000002</v>
      </c>
      <c r="G20" s="129">
        <v>0.52</v>
      </c>
      <c r="H20" s="130">
        <f t="shared" si="0"/>
        <v>15543.399999999998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39742.76</v>
      </c>
      <c r="G23" s="129">
        <f>7757.24+250</f>
        <v>8007.24</v>
      </c>
      <c r="H23" s="130">
        <f t="shared" si="0"/>
        <v>23700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4861796.8599999994</v>
      </c>
      <c r="G24" s="137">
        <f>SUM(G10:G23)</f>
        <v>259139.10999999996</v>
      </c>
      <c r="H24" s="138">
        <f t="shared" si="2"/>
        <v>3195697.5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1326.29</v>
      </c>
      <c r="E25" s="129">
        <f t="shared" ref="E25:E42" si="3">+C25+D25</f>
        <v>46796.29</v>
      </c>
      <c r="F25" s="129">
        <v>21062.49</v>
      </c>
      <c r="G25" s="129">
        <v>13620.3</v>
      </c>
      <c r="H25" s="130">
        <f t="shared" si="0"/>
        <v>12113.5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4118.6899999999996</v>
      </c>
      <c r="E28" s="129">
        <f t="shared" si="3"/>
        <v>31443.69</v>
      </c>
      <c r="F28" s="129">
        <v>24076.29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-2265.96</v>
      </c>
      <c r="E30" s="129">
        <f t="shared" si="3"/>
        <v>22839.040000000001</v>
      </c>
      <c r="F30" s="129">
        <v>13718.54</v>
      </c>
      <c r="G30" s="129">
        <v>5850.5</v>
      </c>
      <c r="H30" s="130">
        <f t="shared" si="0"/>
        <v>3270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76.98</v>
      </c>
      <c r="E37" s="129">
        <f t="shared" si="3"/>
        <v>7351.98</v>
      </c>
      <c r="F37" s="129">
        <v>5259.65</v>
      </c>
      <c r="G37" s="129">
        <v>2.33</v>
      </c>
      <c r="H37" s="130">
        <f t="shared" si="0"/>
        <v>2090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>
        <v>1303.5</v>
      </c>
      <c r="E38" s="129">
        <f t="shared" si="3"/>
        <v>5498.5</v>
      </c>
      <c r="F38" s="129">
        <v>4979</v>
      </c>
      <c r="G38" s="129">
        <v>19.5</v>
      </c>
      <c r="H38" s="130">
        <f t="shared" si="0"/>
        <v>500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-413496.41</v>
      </c>
      <c r="E42" s="129">
        <f t="shared" si="3"/>
        <v>574428.59000000008</v>
      </c>
      <c r="F42" s="129">
        <v>512991.48</v>
      </c>
      <c r="G42" s="129">
        <f>61227.36-31790.03</f>
        <v>29437.33</v>
      </c>
      <c r="H42" s="140">
        <f t="shared" si="0"/>
        <v>31999.780000000101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-395944.43999999994</v>
      </c>
      <c r="E43" s="141">
        <f>SUM(E25:E42)</f>
        <v>851159.56</v>
      </c>
      <c r="F43" s="141">
        <f>SUM(F25:F42)</f>
        <v>667253.32999999996</v>
      </c>
      <c r="G43" s="141">
        <f>SUM(G25:G42)</f>
        <v>56989.750000000007</v>
      </c>
      <c r="H43" s="142">
        <f t="shared" si="0"/>
        <v>126916.4800000001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78998.570000000007</v>
      </c>
      <c r="G48" s="129">
        <v>33105.769999999997</v>
      </c>
      <c r="H48" s="146">
        <f t="shared" si="0"/>
        <v>79296.040000000008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6646.09</v>
      </c>
      <c r="E50" s="129">
        <f>+C50+D50</f>
        <v>153296.09</v>
      </c>
      <c r="F50" s="129">
        <v>101559.81</v>
      </c>
      <c r="G50" s="129">
        <v>16846.96</v>
      </c>
      <c r="H50" s="140">
        <f t="shared" si="0"/>
        <v>34889.32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610.69000000000051</v>
      </c>
      <c r="E52" s="134">
        <f>SUM(E48:E51)</f>
        <v>388405.69</v>
      </c>
      <c r="F52" s="134">
        <f>SUM(F48:F51)</f>
        <v>189577.13</v>
      </c>
      <c r="G52" s="134">
        <f>SUM(G48:G51)</f>
        <v>65902.139999999985</v>
      </c>
      <c r="H52" s="148">
        <f t="shared" si="0"/>
        <v>132926.42000000001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-272.86</v>
      </c>
      <c r="E53" s="129">
        <f t="shared" ref="E53:E64" si="4">+C53+D53</f>
        <v>32327.14</v>
      </c>
      <c r="F53" s="129">
        <v>20323.650000000001</v>
      </c>
      <c r="G53" s="129">
        <v>7498.25</v>
      </c>
      <c r="H53" s="147">
        <f t="shared" si="0"/>
        <v>4505.239999999998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50577.11</v>
      </c>
      <c r="G54" s="129">
        <v>6095.75</v>
      </c>
      <c r="H54" s="130">
        <f t="shared" si="0"/>
        <v>6600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2120.9499999999998</v>
      </c>
      <c r="E63" s="129">
        <f t="shared" si="4"/>
        <v>600390.94999999995</v>
      </c>
      <c r="F63" s="129">
        <v>585064.92000000004</v>
      </c>
      <c r="G63" s="129">
        <v>7002.52</v>
      </c>
      <c r="H63" s="147">
        <f t="shared" si="0"/>
        <v>8323.5099999999111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16059.9</v>
      </c>
      <c r="E64" s="129">
        <f t="shared" si="4"/>
        <v>60519.9</v>
      </c>
      <c r="F64" s="129">
        <v>51450.98</v>
      </c>
      <c r="G64" s="129">
        <v>1144.2</v>
      </c>
      <c r="H64" s="147">
        <f t="shared" si="0"/>
        <v>7924.7199999999984</v>
      </c>
    </row>
    <row r="65" spans="1:10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2162.3999999999996</v>
      </c>
      <c r="E65" s="134">
        <f>SUM(E53:E64)</f>
        <v>898832.4</v>
      </c>
      <c r="F65" s="134">
        <f>SUM(F53:F64)</f>
        <v>749103.36</v>
      </c>
      <c r="G65" s="134">
        <f>SUM(G53:G64)</f>
        <v>53699.969999999987</v>
      </c>
      <c r="H65" s="148">
        <f t="shared" si="0"/>
        <v>96029.070000000051</v>
      </c>
    </row>
    <row r="66" spans="1:10" ht="12.75" customHeight="1" x14ac:dyDescent="0.3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3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2281</v>
      </c>
      <c r="G67" s="129">
        <v>3832</v>
      </c>
      <c r="H67" s="147">
        <f t="shared" si="0"/>
        <v>5398</v>
      </c>
    </row>
    <row r="68" spans="1:10" ht="12.75" customHeight="1" x14ac:dyDescent="0.3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8148.4</v>
      </c>
      <c r="G69" s="134">
        <f>SUM(G66:G68)</f>
        <v>14922</v>
      </c>
      <c r="H69" s="148">
        <f t="shared" si="0"/>
        <v>21398</v>
      </c>
    </row>
    <row r="70" spans="1:10" ht="12.75" customHeight="1" x14ac:dyDescent="0.3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3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-23714.79</v>
      </c>
      <c r="E72" s="134">
        <f>SUM(E70:E71)</f>
        <v>62085.21</v>
      </c>
      <c r="F72" s="134">
        <f>SUM(F70:F71)</f>
        <v>75</v>
      </c>
      <c r="G72" s="134">
        <f>SUM(G70:G71)</f>
        <v>4565.8499999999985</v>
      </c>
      <c r="H72" s="147">
        <f t="shared" si="0"/>
        <v>57444.36</v>
      </c>
    </row>
    <row r="73" spans="1:10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-414912.73999999993</v>
      </c>
      <c r="E73" s="135">
        <f>+E72+E69+E65+E52+E43</f>
        <v>2244951.2599999998</v>
      </c>
      <c r="F73" s="136">
        <f>+F72+F69+F65+F52+F43</f>
        <v>1614157.22</v>
      </c>
      <c r="G73" s="149">
        <f>+G72+G69+G65+G52+G43</f>
        <v>196079.70999999996</v>
      </c>
      <c r="H73" s="150">
        <f t="shared" si="0"/>
        <v>434714.32999999984</v>
      </c>
      <c r="J73" s="179"/>
    </row>
    <row r="74" spans="1:10" ht="12.75" customHeight="1" x14ac:dyDescent="0.3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1" si="5">+E74-F74-G74</f>
        <v>0</v>
      </c>
    </row>
    <row r="75" spans="1:10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3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3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22"/>
      <c r="B91" s="22"/>
      <c r="C91" s="143"/>
      <c r="D91" s="143"/>
      <c r="E91" s="143"/>
      <c r="F91" s="143"/>
      <c r="G91" s="143"/>
      <c r="H91" s="143"/>
      <c r="I91" s="30"/>
    </row>
    <row r="92" spans="1:9" s="31" customFormat="1" ht="12.75" customHeight="1" thickBot="1" x14ac:dyDescent="0.35">
      <c r="A92" s="3" t="s">
        <v>5</v>
      </c>
      <c r="B92" s="4" t="s">
        <v>6</v>
      </c>
      <c r="C92" s="23" t="s">
        <v>7</v>
      </c>
      <c r="D92" s="5" t="s">
        <v>8</v>
      </c>
      <c r="E92" s="63" t="s">
        <v>44</v>
      </c>
      <c r="F92" s="64" t="s">
        <v>10</v>
      </c>
      <c r="G92" s="24" t="s">
        <v>11</v>
      </c>
      <c r="H92" s="36" t="s">
        <v>12</v>
      </c>
      <c r="I92" s="30"/>
    </row>
    <row r="93" spans="1:9" s="40" customFormat="1" ht="12.75" customHeight="1" x14ac:dyDescent="0.25">
      <c r="A93" s="37">
        <v>61101</v>
      </c>
      <c r="B93" s="38" t="s">
        <v>73</v>
      </c>
      <c r="C93" s="158">
        <v>3060</v>
      </c>
      <c r="D93" s="158">
        <v>-552.5</v>
      </c>
      <c r="E93" s="145">
        <f t="shared" ref="E93:E98" si="7">+C93+D93</f>
        <v>2507.5</v>
      </c>
      <c r="F93" s="145">
        <v>0</v>
      </c>
      <c r="G93" s="158">
        <v>0</v>
      </c>
      <c r="H93" s="146">
        <f t="shared" si="5"/>
        <v>2507.5</v>
      </c>
      <c r="I93" s="39"/>
    </row>
    <row r="94" spans="1:9" s="40" customFormat="1" ht="12.75" customHeight="1" x14ac:dyDescent="0.25">
      <c r="A94" s="27">
        <v>61102</v>
      </c>
      <c r="B94" s="41" t="s">
        <v>74</v>
      </c>
      <c r="C94" s="132">
        <v>6760</v>
      </c>
      <c r="D94" s="132">
        <v>427.5</v>
      </c>
      <c r="E94" s="129">
        <f t="shared" si="7"/>
        <v>7187.5</v>
      </c>
      <c r="F94" s="129">
        <v>7187.5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5">
      <c r="A95" s="27">
        <v>61103</v>
      </c>
      <c r="B95" s="41" t="s">
        <v>75</v>
      </c>
      <c r="C95" s="132">
        <v>500</v>
      </c>
      <c r="D95" s="132">
        <v>0</v>
      </c>
      <c r="E95" s="129">
        <f t="shared" si="7"/>
        <v>500</v>
      </c>
      <c r="F95" s="129">
        <v>0</v>
      </c>
      <c r="G95" s="132">
        <v>0</v>
      </c>
      <c r="H95" s="147">
        <f t="shared" si="5"/>
        <v>500</v>
      </c>
      <c r="I95" s="39"/>
    </row>
    <row r="96" spans="1:9" s="40" customFormat="1" ht="12.75" customHeight="1" x14ac:dyDescent="0.25">
      <c r="A96" s="27">
        <v>61104</v>
      </c>
      <c r="B96" s="41" t="s">
        <v>76</v>
      </c>
      <c r="C96" s="132">
        <v>16000</v>
      </c>
      <c r="D96" s="132">
        <v>-10208.719999999999</v>
      </c>
      <c r="E96" s="129">
        <f t="shared" si="7"/>
        <v>5791.2800000000007</v>
      </c>
      <c r="F96" s="129">
        <v>3014.8</v>
      </c>
      <c r="G96" s="132">
        <v>0</v>
      </c>
      <c r="H96" s="147">
        <f t="shared" si="5"/>
        <v>2776.4800000000005</v>
      </c>
      <c r="I96" s="39"/>
    </row>
    <row r="97" spans="1:10" s="31" customFormat="1" ht="12.75" customHeight="1" x14ac:dyDescent="0.3">
      <c r="A97" s="11">
        <v>61108</v>
      </c>
      <c r="B97" s="12" t="s">
        <v>40</v>
      </c>
      <c r="C97" s="131">
        <v>1000</v>
      </c>
      <c r="D97" s="131">
        <v>0</v>
      </c>
      <c r="E97" s="129">
        <f t="shared" si="7"/>
        <v>1000</v>
      </c>
      <c r="F97" s="129">
        <v>0</v>
      </c>
      <c r="G97" s="131">
        <v>0</v>
      </c>
      <c r="H97" s="147">
        <f t="shared" si="5"/>
        <v>1000</v>
      </c>
      <c r="I97" s="30"/>
    </row>
    <row r="98" spans="1:10" s="31" customFormat="1" ht="12.75" customHeight="1" x14ac:dyDescent="0.3">
      <c r="A98" s="11">
        <v>61199</v>
      </c>
      <c r="B98" s="12" t="s">
        <v>82</v>
      </c>
      <c r="C98" s="131">
        <v>0</v>
      </c>
      <c r="D98" s="131">
        <v>125</v>
      </c>
      <c r="E98" s="129">
        <f t="shared" si="7"/>
        <v>125</v>
      </c>
      <c r="F98" s="129">
        <v>125</v>
      </c>
      <c r="G98" s="131">
        <v>0</v>
      </c>
      <c r="H98" s="147">
        <v>0</v>
      </c>
      <c r="I98" s="30"/>
    </row>
    <row r="99" spans="1:10" s="31" customFormat="1" ht="12.75" customHeight="1" x14ac:dyDescent="0.3">
      <c r="A99" s="27"/>
      <c r="B99" s="14" t="s">
        <v>43</v>
      </c>
      <c r="C99" s="134">
        <f t="shared" ref="C99:H99" si="8">SUM(C93:C98)</f>
        <v>27320</v>
      </c>
      <c r="D99" s="134">
        <f t="shared" si="8"/>
        <v>-10208.719999999999</v>
      </c>
      <c r="E99" s="134">
        <f t="shared" si="8"/>
        <v>17111.28</v>
      </c>
      <c r="F99" s="134">
        <f t="shared" si="8"/>
        <v>10327.299999999999</v>
      </c>
      <c r="G99" s="134">
        <f t="shared" si="8"/>
        <v>0</v>
      </c>
      <c r="H99" s="148">
        <f t="shared" si="8"/>
        <v>6783.9800000000005</v>
      </c>
      <c r="I99" s="30"/>
    </row>
    <row r="100" spans="1:10" s="31" customFormat="1" ht="12.75" customHeight="1" x14ac:dyDescent="0.3">
      <c r="A100" s="11">
        <v>61403</v>
      </c>
      <c r="B100" s="12" t="s">
        <v>77</v>
      </c>
      <c r="C100" s="131">
        <v>9235</v>
      </c>
      <c r="D100" s="131">
        <v>10208.719999999999</v>
      </c>
      <c r="E100" s="129">
        <f>+C100+D100</f>
        <v>19443.72</v>
      </c>
      <c r="F100" s="131">
        <v>19443.72</v>
      </c>
      <c r="G100" s="131">
        <v>0</v>
      </c>
      <c r="H100" s="147">
        <f t="shared" si="5"/>
        <v>0</v>
      </c>
      <c r="I100" s="30"/>
    </row>
    <row r="101" spans="1:10" s="31" customFormat="1" ht="12.75" customHeight="1" thickBot="1" x14ac:dyDescent="0.35">
      <c r="A101" s="42"/>
      <c r="B101" s="43" t="s">
        <v>43</v>
      </c>
      <c r="C101" s="159">
        <f>+C100</f>
        <v>9235</v>
      </c>
      <c r="D101" s="159">
        <f>+D100</f>
        <v>10208.719999999999</v>
      </c>
      <c r="E101" s="160">
        <f>+E100</f>
        <v>19443.72</v>
      </c>
      <c r="F101" s="160">
        <f>+F100</f>
        <v>19443.72</v>
      </c>
      <c r="G101" s="160">
        <f>SUM(G100)</f>
        <v>0</v>
      </c>
      <c r="H101" s="161">
        <f t="shared" si="5"/>
        <v>0</v>
      </c>
      <c r="I101" s="30"/>
    </row>
    <row r="102" spans="1:10" s="31" customFormat="1" ht="12.75" customHeight="1" thickBot="1" x14ac:dyDescent="0.35">
      <c r="A102" s="44"/>
      <c r="B102" s="45" t="s">
        <v>24</v>
      </c>
      <c r="C102" s="162">
        <f>+C99+C101</f>
        <v>36555</v>
      </c>
      <c r="D102" s="162">
        <f>+D101+D99</f>
        <v>0</v>
      </c>
      <c r="E102" s="163">
        <f>+E101+E99</f>
        <v>36555</v>
      </c>
      <c r="F102" s="164">
        <f>+F101+F99</f>
        <v>29771.02</v>
      </c>
      <c r="G102" s="165">
        <f>SUM(G101+G99)</f>
        <v>0</v>
      </c>
      <c r="H102" s="166">
        <f>+H101+H99</f>
        <v>6783.9800000000005</v>
      </c>
      <c r="I102" s="30"/>
    </row>
    <row r="103" spans="1:10" ht="12.75" customHeight="1" x14ac:dyDescent="0.3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6592506.169999999</v>
      </c>
      <c r="G103" s="171">
        <f>+G24+G73+G80+G86+G102</f>
        <v>455702.01999999996</v>
      </c>
      <c r="H103" s="172">
        <f>+E103-F103-G103</f>
        <v>3639195.810000001</v>
      </c>
      <c r="I103" s="29"/>
      <c r="J103" s="16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3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3">
      <c r="C107" s="48"/>
      <c r="D107" s="48"/>
      <c r="E107" s="48"/>
      <c r="F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3">
      <c r="C111" s="48"/>
      <c r="D111" s="48"/>
      <c r="E111" s="48"/>
      <c r="F111" s="48"/>
      <c r="G111" s="48"/>
      <c r="J111" s="29"/>
    </row>
    <row r="112" spans="1:10" ht="12.75" customHeight="1" x14ac:dyDescent="0.3">
      <c r="C112" s="48"/>
      <c r="D112" s="48"/>
      <c r="E112" s="48"/>
      <c r="F112" s="48"/>
      <c r="G112" s="48"/>
    </row>
    <row r="113" spans="3:8" ht="12.75" customHeight="1" x14ac:dyDescent="0.3">
      <c r="C113" s="49"/>
      <c r="D113" s="49"/>
      <c r="E113" s="49"/>
      <c r="F113" s="49"/>
      <c r="G113" s="49"/>
      <c r="H113" s="49"/>
    </row>
    <row r="114" spans="3:8" ht="12.75" customHeight="1" x14ac:dyDescent="0.3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K9" sqref="K9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9" max="9" width="12.88671875" bestFit="1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84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84"/>
      <c r="H4" s="2"/>
      <c r="I4" s="1"/>
    </row>
    <row r="5" spans="1:9" ht="12.75" customHeight="1" x14ac:dyDescent="0.3">
      <c r="A5" s="2"/>
      <c r="B5" s="184"/>
      <c r="C5" s="184"/>
      <c r="D5" s="184"/>
      <c r="E5" s="184"/>
      <c r="F5" s="184"/>
      <c r="G5" s="184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83"/>
      <c r="B7" s="192" t="s">
        <v>88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-69475</v>
      </c>
      <c r="E10" s="129">
        <f>+C10+D10</f>
        <v>4809105</v>
      </c>
      <c r="F10" s="129">
        <v>3531070.38</v>
      </c>
      <c r="G10" s="129">
        <v>83064.600000000006</v>
      </c>
      <c r="H10" s="130">
        <f t="shared" ref="H10:H73" si="0">+E10-F10-G10</f>
        <v>1194970.02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-3193.82</v>
      </c>
      <c r="E11" s="129">
        <f t="shared" ref="E11:E23" si="1">+C11+D11</f>
        <v>176576.18</v>
      </c>
      <c r="F11" s="129"/>
      <c r="G11" s="129">
        <v>0</v>
      </c>
      <c r="H11" s="130">
        <f t="shared" si="0"/>
        <v>176576.18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-8200</v>
      </c>
      <c r="E12" s="129">
        <f t="shared" si="1"/>
        <v>500750</v>
      </c>
      <c r="F12" s="129">
        <v>113350</v>
      </c>
      <c r="G12" s="129">
        <v>2900</v>
      </c>
      <c r="H12" s="130">
        <f t="shared" si="0"/>
        <v>384500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399416.04</v>
      </c>
      <c r="E13" s="129">
        <f t="shared" si="1"/>
        <v>1574771.04</v>
      </c>
      <c r="F13" s="129">
        <v>1058468.56</v>
      </c>
      <c r="G13" s="129">
        <v>106934.79</v>
      </c>
      <c r="H13" s="130">
        <f t="shared" si="0"/>
        <v>409367.69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-3845.64</v>
      </c>
      <c r="E16" s="129">
        <f t="shared" si="1"/>
        <v>319099.36</v>
      </c>
      <c r="F16" s="129">
        <v>210742.53</v>
      </c>
      <c r="G16" s="129">
        <v>29066.18</v>
      </c>
      <c r="H16" s="130">
        <f t="shared" si="0"/>
        <v>79290.649999999994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21823.71</v>
      </c>
      <c r="E17" s="129">
        <f t="shared" si="1"/>
        <v>88233.709999999992</v>
      </c>
      <c r="F17" s="129">
        <v>57520.49</v>
      </c>
      <c r="G17" s="129">
        <v>7730.45</v>
      </c>
      <c r="H17" s="130">
        <f t="shared" si="0"/>
        <v>22982.769999999993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-5384.32</v>
      </c>
      <c r="E18" s="129">
        <f t="shared" si="1"/>
        <v>358330.68</v>
      </c>
      <c r="F18" s="129">
        <v>231242.34</v>
      </c>
      <c r="G18" s="129">
        <v>38072.29</v>
      </c>
      <c r="H18" s="130">
        <f t="shared" si="0"/>
        <v>89016.049999999988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30954.7</v>
      </c>
      <c r="E19" s="129">
        <f t="shared" si="1"/>
        <v>122049.7</v>
      </c>
      <c r="F19" s="129">
        <v>76825.679999999993</v>
      </c>
      <c r="G19" s="129">
        <v>13501.02</v>
      </c>
      <c r="H19" s="130">
        <f t="shared" si="0"/>
        <v>31723.000000000004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34400.410000000003</v>
      </c>
      <c r="G20" s="129">
        <v>0.52</v>
      </c>
      <c r="H20" s="130">
        <f t="shared" si="0"/>
        <v>12229.069999999996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49817.760000000002</v>
      </c>
      <c r="G23" s="129">
        <f>7757.24+250</f>
        <v>8007.24</v>
      </c>
      <c r="H23" s="130">
        <f t="shared" si="0"/>
        <v>13624.999999999998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</v>
      </c>
      <c r="E24" s="135">
        <f t="shared" si="2"/>
        <v>8316633.4699999997</v>
      </c>
      <c r="F24" s="136">
        <f t="shared" si="2"/>
        <v>5449169.8099999996</v>
      </c>
      <c r="G24" s="137">
        <f>SUM(G10:G23)</f>
        <v>292985.43000000005</v>
      </c>
      <c r="H24" s="138">
        <f t="shared" si="2"/>
        <v>2574478.2299999995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-4418.5</v>
      </c>
      <c r="E25" s="129">
        <f t="shared" ref="E25:E42" si="3">+C25+D25</f>
        <v>41051.5</v>
      </c>
      <c r="F25" s="129">
        <v>21545.08</v>
      </c>
      <c r="G25" s="129">
        <v>13620.3</v>
      </c>
      <c r="H25" s="130">
        <f t="shared" si="0"/>
        <v>5886.119999999999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94.35</v>
      </c>
      <c r="G26" s="129">
        <v>600</v>
      </c>
      <c r="H26" s="130">
        <f t="shared" si="0"/>
        <v>441.85000000000014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8537.1299999999992</v>
      </c>
      <c r="E27" s="129">
        <f t="shared" si="3"/>
        <v>64127.13</v>
      </c>
      <c r="F27" s="129">
        <v>35705.68</v>
      </c>
      <c r="G27" s="129">
        <f>27815.83-27565.28</f>
        <v>250.55000000000291</v>
      </c>
      <c r="H27" s="130">
        <f t="shared" si="0"/>
        <v>28170.899999999994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4128.99</v>
      </c>
      <c r="E28" s="129">
        <f t="shared" si="3"/>
        <v>31453.989999999998</v>
      </c>
      <c r="F28" s="129">
        <v>24086.59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-3783.57</v>
      </c>
      <c r="E30" s="129">
        <f t="shared" si="3"/>
        <v>21321.43</v>
      </c>
      <c r="F30" s="129">
        <v>13740.16</v>
      </c>
      <c r="G30" s="129">
        <v>5850.5</v>
      </c>
      <c r="H30" s="130">
        <f t="shared" si="0"/>
        <v>1730.7700000000004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10545.21</v>
      </c>
      <c r="G31" s="129">
        <v>2853</v>
      </c>
      <c r="H31" s="130">
        <f t="shared" si="0"/>
        <v>1704.8900000000012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556.1</v>
      </c>
      <c r="G34" s="129">
        <v>216.05</v>
      </c>
      <c r="H34" s="130">
        <f t="shared" si="0"/>
        <v>128.84999999999997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164.46</v>
      </c>
      <c r="E35" s="129">
        <f t="shared" si="3"/>
        <v>2664.46</v>
      </c>
      <c r="F35" s="129">
        <v>1446.05</v>
      </c>
      <c r="G35" s="129">
        <v>593.41</v>
      </c>
      <c r="H35" s="130">
        <f t="shared" si="0"/>
        <v>625.00000000000011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13364.5</v>
      </c>
      <c r="E36" s="129">
        <f t="shared" si="3"/>
        <v>14424.5</v>
      </c>
      <c r="F36" s="129">
        <v>14144.5</v>
      </c>
      <c r="G36" s="129">
        <v>0</v>
      </c>
      <c r="H36" s="130">
        <f t="shared" si="0"/>
        <v>280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116.78</v>
      </c>
      <c r="E37" s="129">
        <f t="shared" si="3"/>
        <v>7391.78</v>
      </c>
      <c r="F37" s="129">
        <v>5299.45</v>
      </c>
      <c r="G37" s="129">
        <v>2.33</v>
      </c>
      <c r="H37" s="130">
        <f t="shared" si="0"/>
        <v>2090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>
        <v>1447.6</v>
      </c>
      <c r="E38" s="129">
        <f t="shared" si="3"/>
        <v>5642.6</v>
      </c>
      <c r="F38" s="129">
        <v>4979</v>
      </c>
      <c r="G38" s="129">
        <v>19.5</v>
      </c>
      <c r="H38" s="130">
        <f t="shared" si="0"/>
        <v>644.10000000000036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191.6</v>
      </c>
      <c r="E40" s="129">
        <f t="shared" si="3"/>
        <v>2605.6</v>
      </c>
      <c r="F40" s="129">
        <v>477.11</v>
      </c>
      <c r="G40" s="129">
        <v>1423.3</v>
      </c>
      <c r="H40" s="130">
        <f t="shared" si="0"/>
        <v>705.18999999999983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176.04</v>
      </c>
      <c r="E41" s="129">
        <f t="shared" si="3"/>
        <v>2776.04</v>
      </c>
      <c r="F41" s="129">
        <v>1526.04</v>
      </c>
      <c r="G41" s="129">
        <v>0</v>
      </c>
      <c r="H41" s="130">
        <f t="shared" si="0"/>
        <v>1250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-416555.78</v>
      </c>
      <c r="E42" s="129">
        <f t="shared" si="3"/>
        <v>571369.22</v>
      </c>
      <c r="F42" s="129">
        <v>512016.48</v>
      </c>
      <c r="G42" s="129">
        <f>61227.36-31790.03</f>
        <v>29437.33</v>
      </c>
      <c r="H42" s="140">
        <f t="shared" si="0"/>
        <v>29915.409999999989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-399148</v>
      </c>
      <c r="E43" s="141">
        <f>SUM(E25:E42)</f>
        <v>847955.99999999988</v>
      </c>
      <c r="F43" s="141">
        <f>SUM(F25:F42)</f>
        <v>707693.16999999993</v>
      </c>
      <c r="G43" s="141">
        <f>SUM(G25:G42)</f>
        <v>56989.750000000007</v>
      </c>
      <c r="H43" s="142">
        <f t="shared" si="0"/>
        <v>83273.079999999958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86083</v>
      </c>
      <c r="G48" s="129">
        <v>33105.769999999997</v>
      </c>
      <c r="H48" s="146">
        <f t="shared" si="0"/>
        <v>72211.610000000015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4686.96</v>
      </c>
      <c r="E50" s="129">
        <f>+C50+D50</f>
        <v>151336.95999999999</v>
      </c>
      <c r="F50" s="129">
        <v>103173.24</v>
      </c>
      <c r="G50" s="129">
        <v>16846.96</v>
      </c>
      <c r="H50" s="140">
        <f t="shared" si="0"/>
        <v>31316.759999999987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-1348.4399999999996</v>
      </c>
      <c r="E52" s="134">
        <f>SUM(E48:E51)</f>
        <v>386446.56</v>
      </c>
      <c r="F52" s="134">
        <f>SUM(F48:F51)</f>
        <v>198274.99</v>
      </c>
      <c r="G52" s="134">
        <f>SUM(G48:G51)</f>
        <v>65902.139999999985</v>
      </c>
      <c r="H52" s="148">
        <f t="shared" si="0"/>
        <v>122269.43000000002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-2196.5100000000002</v>
      </c>
      <c r="E53" s="129">
        <f t="shared" ref="E53:E64" si="4">+C53+D53</f>
        <v>30403.489999999998</v>
      </c>
      <c r="F53" s="129">
        <v>20697.599999999999</v>
      </c>
      <c r="G53" s="129">
        <v>7498.25</v>
      </c>
      <c r="H53" s="147">
        <f t="shared" si="0"/>
        <v>2207.6399999999994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51357.84</v>
      </c>
      <c r="G54" s="129">
        <v>6095.75</v>
      </c>
      <c r="H54" s="130">
        <f t="shared" si="0"/>
        <v>5819.2700000000041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-15236.3</v>
      </c>
      <c r="E56" s="129">
        <f t="shared" si="4"/>
        <v>29363.7</v>
      </c>
      <c r="F56" s="129">
        <v>0</v>
      </c>
      <c r="G56" s="129">
        <v>7073.7</v>
      </c>
      <c r="H56" s="147">
        <f t="shared" si="0"/>
        <v>22290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-2450.4699999999998</v>
      </c>
      <c r="E60" s="129">
        <f t="shared" si="4"/>
        <v>34679.53</v>
      </c>
      <c r="F60" s="129">
        <v>8260.5</v>
      </c>
      <c r="G60" s="129">
        <f>56127.5-36494</f>
        <v>19633.5</v>
      </c>
      <c r="H60" s="147">
        <f t="shared" si="0"/>
        <v>6785.5299999999988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1163.8499999999999</v>
      </c>
      <c r="E61" s="129">
        <f t="shared" si="4"/>
        <v>36973.85</v>
      </c>
      <c r="F61" s="129">
        <v>728.25</v>
      </c>
      <c r="G61" s="129">
        <f>39141.2-34495.6</f>
        <v>4645.5999999999985</v>
      </c>
      <c r="H61" s="147">
        <f t="shared" si="0"/>
        <v>31600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3719.55</v>
      </c>
      <c r="E63" s="129">
        <f t="shared" si="4"/>
        <v>601989.55000000005</v>
      </c>
      <c r="F63" s="129">
        <v>585064.92000000004</v>
      </c>
      <c r="G63" s="129">
        <v>7002.52</v>
      </c>
      <c r="H63" s="147">
        <f t="shared" si="0"/>
        <v>9922.1100000000042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20895.349999999999</v>
      </c>
      <c r="E64" s="129">
        <f t="shared" si="4"/>
        <v>65355.35</v>
      </c>
      <c r="F64" s="129">
        <v>56390.43</v>
      </c>
      <c r="G64" s="129">
        <v>1144.2</v>
      </c>
      <c r="H64" s="147">
        <f t="shared" si="0"/>
        <v>7820.7199999999984</v>
      </c>
    </row>
    <row r="65" spans="1:10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6608.3299999999945</v>
      </c>
      <c r="E65" s="134">
        <f>SUM(E53:E64)</f>
        <v>903278.33</v>
      </c>
      <c r="F65" s="134">
        <f>SUM(F53:F64)</f>
        <v>756277.49000000011</v>
      </c>
      <c r="G65" s="134">
        <f>SUM(G53:G64)</f>
        <v>53699.969999999987</v>
      </c>
      <c r="H65" s="148">
        <f t="shared" si="0"/>
        <v>93300.869999999864</v>
      </c>
    </row>
    <row r="66" spans="1:10" ht="12.75" customHeight="1" x14ac:dyDescent="0.3">
      <c r="A66" s="11">
        <v>54402</v>
      </c>
      <c r="B66" s="12" t="s">
        <v>61</v>
      </c>
      <c r="C66" s="131">
        <v>11035</v>
      </c>
      <c r="D66" s="131">
        <v>-491</v>
      </c>
      <c r="E66" s="129">
        <f>+C66+D66</f>
        <v>10544</v>
      </c>
      <c r="F66" s="129">
        <v>3632.4</v>
      </c>
      <c r="G66" s="131">
        <f>10000-8000</f>
        <v>2000</v>
      </c>
      <c r="H66" s="147">
        <f t="shared" si="0"/>
        <v>4911.6000000000004</v>
      </c>
    </row>
    <row r="67" spans="1:10" ht="12.75" customHeight="1" x14ac:dyDescent="0.3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2538</v>
      </c>
      <c r="G67" s="129">
        <v>3832</v>
      </c>
      <c r="H67" s="147">
        <f t="shared" si="0"/>
        <v>5141</v>
      </c>
    </row>
    <row r="68" spans="1:10" ht="12.75" customHeight="1" x14ac:dyDescent="0.3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885</v>
      </c>
      <c r="E69" s="134">
        <f>SUM(E66:E68)</f>
        <v>43380</v>
      </c>
      <c r="F69" s="134">
        <f>SUM(F66:F68)</f>
        <v>8405.4</v>
      </c>
      <c r="G69" s="134">
        <f>SUM(G66:G68)</f>
        <v>14922</v>
      </c>
      <c r="H69" s="148">
        <f t="shared" si="0"/>
        <v>20052.599999999999</v>
      </c>
    </row>
    <row r="70" spans="1:10" ht="12.75" customHeight="1" x14ac:dyDescent="0.3">
      <c r="A70" s="11">
        <v>54505</v>
      </c>
      <c r="B70" s="12" t="s">
        <v>64</v>
      </c>
      <c r="C70" s="131">
        <v>7000</v>
      </c>
      <c r="D70" s="131">
        <v>1880.16</v>
      </c>
      <c r="E70" s="129">
        <f>+C70+D70</f>
        <v>8880.16</v>
      </c>
      <c r="F70" s="129">
        <v>1880.16</v>
      </c>
      <c r="G70" s="129">
        <f>10500-7000</f>
        <v>3500</v>
      </c>
      <c r="H70" s="147">
        <f t="shared" si="0"/>
        <v>3500</v>
      </c>
    </row>
    <row r="71" spans="1:10" ht="12.75" customHeight="1" x14ac:dyDescent="0.3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-21909.63</v>
      </c>
      <c r="E72" s="134">
        <f>SUM(E70:E71)</f>
        <v>63890.369999999995</v>
      </c>
      <c r="F72" s="134">
        <f>SUM(F70:F71)</f>
        <v>1880.16</v>
      </c>
      <c r="G72" s="134">
        <f>SUM(G70:G71)</f>
        <v>4565.8499999999985</v>
      </c>
      <c r="H72" s="147">
        <f t="shared" si="0"/>
        <v>57444.359999999993</v>
      </c>
    </row>
    <row r="73" spans="1:10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2244951.2599999998</v>
      </c>
      <c r="F73" s="136">
        <f>+F72+F69+F65+F52+F43</f>
        <v>1672531.21</v>
      </c>
      <c r="G73" s="149">
        <f>+G72+G69+G65+G52+G43</f>
        <v>196079.70999999996</v>
      </c>
      <c r="H73" s="150">
        <f t="shared" si="0"/>
        <v>376340.33999999985</v>
      </c>
      <c r="J73" s="179"/>
    </row>
    <row r="74" spans="1:10" ht="12.75" customHeight="1" x14ac:dyDescent="0.3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3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3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1088.9000000000001</v>
      </c>
      <c r="E92" s="145">
        <f t="shared" ref="E92:E97" si="7">+C92+D92</f>
        <v>4148.8999999999996</v>
      </c>
      <c r="F92" s="145">
        <v>0</v>
      </c>
      <c r="G92" s="158">
        <v>0</v>
      </c>
      <c r="H92" s="146">
        <f t="shared" si="5"/>
        <v>4148.8999999999996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1447.32</v>
      </c>
      <c r="E93" s="129">
        <f t="shared" si="7"/>
        <v>8207.32</v>
      </c>
      <c r="F93" s="129">
        <v>7187.5</v>
      </c>
      <c r="G93" s="132">
        <v>0</v>
      </c>
      <c r="H93" s="147">
        <f t="shared" si="5"/>
        <v>1019.8199999999997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-11369.94</v>
      </c>
      <c r="E95" s="129">
        <f t="shared" si="7"/>
        <v>4630.0599999999995</v>
      </c>
      <c r="F95" s="129">
        <v>3014.8</v>
      </c>
      <c r="G95" s="132">
        <v>0</v>
      </c>
      <c r="H95" s="147">
        <f t="shared" si="5"/>
        <v>1615.2599999999993</v>
      </c>
      <c r="I95" s="39"/>
    </row>
    <row r="96" spans="1:9" s="31" customFormat="1" ht="12.75" customHeight="1" x14ac:dyDescent="0.3">
      <c r="A96" s="11">
        <v>61108</v>
      </c>
      <c r="B96" s="12" t="s">
        <v>40</v>
      </c>
      <c r="C96" s="131">
        <v>1000</v>
      </c>
      <c r="D96" s="131">
        <v>-1000</v>
      </c>
      <c r="E96" s="129">
        <f t="shared" si="7"/>
        <v>0</v>
      </c>
      <c r="F96" s="129">
        <v>0</v>
      </c>
      <c r="G96" s="131">
        <v>0</v>
      </c>
      <c r="H96" s="147">
        <f t="shared" si="5"/>
        <v>0</v>
      </c>
      <c r="I96" s="30"/>
    </row>
    <row r="97" spans="1:10" s="31" customFormat="1" ht="12.75" customHeight="1" x14ac:dyDescent="0.3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3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-10208.720000000001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6783.9799999999987</v>
      </c>
      <c r="I98" s="30"/>
    </row>
    <row r="99" spans="1:10" s="31" customFormat="1" ht="12.75" customHeight="1" x14ac:dyDescent="0.3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5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5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6783.9799999999987</v>
      </c>
      <c r="I101" s="30"/>
    </row>
    <row r="102" spans="1:10" ht="12.75" customHeight="1" x14ac:dyDescent="0.3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7238253.1099999994</v>
      </c>
      <c r="G102" s="171">
        <f>+G24+G73+G80+G86+G101</f>
        <v>489548.34</v>
      </c>
      <c r="H102" s="172">
        <f>+E102-F102-G102</f>
        <v>2959602.5500000007</v>
      </c>
      <c r="I102" s="29"/>
      <c r="J102" s="16"/>
    </row>
    <row r="103" spans="1:10" ht="12.75" customHeight="1" x14ac:dyDescent="0.3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3">
      <c r="C105" s="48"/>
      <c r="D105" s="48"/>
      <c r="E105" s="48"/>
      <c r="F105" s="48"/>
      <c r="G105" s="182"/>
      <c r="H105" s="29"/>
      <c r="I105" s="29"/>
    </row>
    <row r="106" spans="1:10" ht="12.75" customHeight="1" x14ac:dyDescent="0.3">
      <c r="C106" s="48"/>
      <c r="D106" s="48"/>
      <c r="E106" s="48"/>
      <c r="F106" s="48"/>
      <c r="H106" s="187"/>
      <c r="I106" s="29"/>
    </row>
    <row r="107" spans="1:10" ht="12.75" customHeight="1" x14ac:dyDescent="0.3">
      <c r="C107" s="48"/>
      <c r="D107" s="48"/>
      <c r="E107" s="48"/>
      <c r="F107" s="48"/>
      <c r="H107" s="29"/>
      <c r="I107" s="29"/>
    </row>
    <row r="108" spans="1:10" ht="12.75" customHeight="1" x14ac:dyDescent="0.3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J110" s="29"/>
    </row>
    <row r="111" spans="1:10" ht="12.75" customHeight="1" x14ac:dyDescent="0.3">
      <c r="C111" s="48"/>
      <c r="D111" s="48"/>
      <c r="E111" s="48"/>
      <c r="F111" s="48"/>
      <c r="G111" s="48"/>
    </row>
    <row r="112" spans="1:10" ht="12.75" customHeight="1" x14ac:dyDescent="0.3">
      <c r="C112" s="49"/>
      <c r="D112" s="49"/>
      <c r="E112" s="49"/>
      <c r="F112" s="49"/>
      <c r="G112" s="49"/>
      <c r="H112" s="49"/>
    </row>
    <row r="113" spans="3:8" ht="12.75" customHeight="1" x14ac:dyDescent="0.3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J93" sqref="J93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7" width="14.109375" customWidth="1"/>
    <col min="8" max="8" width="14.6640625" customWidth="1"/>
    <col min="9" max="9" width="12.88671875" bestFit="1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86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86"/>
      <c r="H4" s="2"/>
      <c r="I4" s="1"/>
    </row>
    <row r="5" spans="1:9" ht="12.75" customHeight="1" x14ac:dyDescent="0.3">
      <c r="A5" s="2"/>
      <c r="B5" s="186"/>
      <c r="C5" s="186"/>
      <c r="D5" s="186"/>
      <c r="E5" s="186"/>
      <c r="F5" s="186"/>
      <c r="G5" s="186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85"/>
      <c r="B7" s="192" t="s">
        <v>89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-97063.17</v>
      </c>
      <c r="E10" s="129">
        <f>+C10+D10</f>
        <v>4781516.83</v>
      </c>
      <c r="F10" s="129">
        <v>3908771.1</v>
      </c>
      <c r="G10" s="129">
        <f>103687.22-27588.17</f>
        <v>76099.05</v>
      </c>
      <c r="H10" s="130">
        <f t="shared" ref="H10:H73" si="0">+E10-F10-G10</f>
        <v>796646.67999999993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-3193.82</v>
      </c>
      <c r="E11" s="129">
        <f t="shared" ref="E11:E23" si="1">+C11+D11</f>
        <v>176576.18</v>
      </c>
      <c r="F11" s="129"/>
      <c r="G11" s="129">
        <v>0</v>
      </c>
      <c r="H11" s="130">
        <f t="shared" si="0"/>
        <v>176576.18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-9950</v>
      </c>
      <c r="E12" s="129">
        <f t="shared" si="1"/>
        <v>499000</v>
      </c>
      <c r="F12" s="129">
        <v>113350</v>
      </c>
      <c r="G12" s="129">
        <f>2900-1750</f>
        <v>1150</v>
      </c>
      <c r="H12" s="130">
        <f t="shared" si="0"/>
        <v>384500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344787.97</v>
      </c>
      <c r="E13" s="129">
        <f t="shared" si="1"/>
        <v>1520142.97</v>
      </c>
      <c r="F13" s="129">
        <v>1188704.72</v>
      </c>
      <c r="G13" s="129">
        <f>113734.52-54628.07</f>
        <v>59106.450000000004</v>
      </c>
      <c r="H13" s="130">
        <f t="shared" si="0"/>
        <v>272331.8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-11416.84</v>
      </c>
      <c r="E16" s="129">
        <f t="shared" si="1"/>
        <v>311528.15999999997</v>
      </c>
      <c r="F16" s="129">
        <v>233308.81</v>
      </c>
      <c r="G16" s="129">
        <f>32930.1-7571.2</f>
        <v>25358.899999999998</v>
      </c>
      <c r="H16" s="130">
        <f t="shared" si="0"/>
        <v>52860.449999999983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18321.349999999999</v>
      </c>
      <c r="E17" s="129">
        <f t="shared" si="1"/>
        <v>84731.35</v>
      </c>
      <c r="F17" s="129">
        <v>64608.34</v>
      </c>
      <c r="G17" s="129">
        <f>8324.51-3502.36</f>
        <v>4822.1499999999996</v>
      </c>
      <c r="H17" s="130">
        <f t="shared" si="0"/>
        <v>15300.86000000001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-16009.59</v>
      </c>
      <c r="E18" s="129">
        <f t="shared" si="1"/>
        <v>347705.41</v>
      </c>
      <c r="F18" s="129">
        <v>255821.47</v>
      </c>
      <c r="G18" s="129">
        <f>43165.25-10625.27</f>
        <v>32539.98</v>
      </c>
      <c r="H18" s="130">
        <f t="shared" si="0"/>
        <v>59343.959999999977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25307.83</v>
      </c>
      <c r="E19" s="129">
        <f t="shared" si="1"/>
        <v>116402.83</v>
      </c>
      <c r="F19" s="129">
        <v>86082.06</v>
      </c>
      <c r="G19" s="129">
        <f>14861.94-5646.87</f>
        <v>9215.07</v>
      </c>
      <c r="H19" s="130">
        <f t="shared" si="0"/>
        <v>21105.700000000004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>
        <v>-0.4</v>
      </c>
      <c r="E20" s="129">
        <f t="shared" si="1"/>
        <v>46629.599999999999</v>
      </c>
      <c r="F20" s="129">
        <v>37714.74</v>
      </c>
      <c r="G20" s="129">
        <f>1143.46-0.4</f>
        <v>1143.06</v>
      </c>
      <c r="H20" s="130">
        <f t="shared" si="0"/>
        <v>7771.8000000000011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>
        <v>-4.45</v>
      </c>
      <c r="E21" s="129">
        <f t="shared" si="1"/>
        <v>50050.55</v>
      </c>
      <c r="F21" s="129">
        <v>50048.23</v>
      </c>
      <c r="G21" s="129">
        <f>6.77-4.45</f>
        <v>2.3199999999999994</v>
      </c>
      <c r="H21" s="130">
        <f t="shared" si="0"/>
        <v>-2.9043434324194095E-13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>
        <v>-0.97</v>
      </c>
      <c r="E22" s="129">
        <f t="shared" si="1"/>
        <v>7284.03</v>
      </c>
      <c r="F22" s="129">
        <v>7283.43</v>
      </c>
      <c r="G22" s="129">
        <f>1.57-0.97</f>
        <v>0.60000000000000009</v>
      </c>
      <c r="H22" s="130">
        <f t="shared" si="0"/>
        <v>-5.4578563890572696E-13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>
        <v>-6682.24</v>
      </c>
      <c r="E23" s="129">
        <f t="shared" si="1"/>
        <v>64767.76</v>
      </c>
      <c r="F23" s="129">
        <v>51117.760000000002</v>
      </c>
      <c r="G23" s="129">
        <f>8482.24-6682.24</f>
        <v>1800</v>
      </c>
      <c r="H23" s="130">
        <f t="shared" si="0"/>
        <v>11850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295883.46999999991</v>
      </c>
      <c r="E24" s="135">
        <f t="shared" si="2"/>
        <v>8198633.4699999988</v>
      </c>
      <c r="F24" s="136">
        <f t="shared" si="2"/>
        <v>6025210.6599999992</v>
      </c>
      <c r="G24" s="137">
        <f>SUM(G10:G23)</f>
        <v>214937.58000000002</v>
      </c>
      <c r="H24" s="138">
        <f t="shared" si="2"/>
        <v>1958485.23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-12778.01</v>
      </c>
      <c r="E25" s="129">
        <f t="shared" ref="E25:E42" si="3">+C25+D25</f>
        <v>32691.989999999998</v>
      </c>
      <c r="F25" s="129">
        <v>22994.2</v>
      </c>
      <c r="G25" s="129">
        <f>13620.3-8452.65</f>
        <v>5167.6499999999996</v>
      </c>
      <c r="H25" s="130">
        <f t="shared" si="0"/>
        <v>4530.1399999999976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-56.85</v>
      </c>
      <c r="E26" s="129">
        <f t="shared" si="3"/>
        <v>1143.1500000000001</v>
      </c>
      <c r="F26" s="129">
        <v>101.3</v>
      </c>
      <c r="G26" s="129">
        <v>600</v>
      </c>
      <c r="H26" s="130">
        <f t="shared" si="0"/>
        <v>441.85000000000014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8608.57</v>
      </c>
      <c r="E27" s="129">
        <f t="shared" si="3"/>
        <v>64198.57</v>
      </c>
      <c r="F27" s="129">
        <v>41172.120000000003</v>
      </c>
      <c r="G27" s="129">
        <f>27815.83-27565.28</f>
        <v>250.55000000000291</v>
      </c>
      <c r="H27" s="130">
        <f t="shared" si="0"/>
        <v>22775.899999999994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4362.79</v>
      </c>
      <c r="E28" s="129">
        <f t="shared" si="3"/>
        <v>31687.79</v>
      </c>
      <c r="F28" s="129">
        <v>24320.39</v>
      </c>
      <c r="G28" s="129">
        <f>9508.3-8340.9</f>
        <v>1167.3999999999996</v>
      </c>
      <c r="H28" s="130">
        <f t="shared" si="0"/>
        <v>6200.0000000000018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501.35</v>
      </c>
      <c r="E29" s="129">
        <f t="shared" si="3"/>
        <v>726.35</v>
      </c>
      <c r="F29" s="129">
        <v>689.9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-3738.27</v>
      </c>
      <c r="E30" s="129">
        <f t="shared" si="3"/>
        <v>21366.73</v>
      </c>
      <c r="F30" s="129">
        <v>13785.46</v>
      </c>
      <c r="G30" s="129">
        <v>5850.5</v>
      </c>
      <c r="H30" s="130">
        <f t="shared" si="0"/>
        <v>1730.7700000000004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-3396.85</v>
      </c>
      <c r="E31" s="129">
        <f t="shared" si="3"/>
        <v>14248.15</v>
      </c>
      <c r="F31" s="129">
        <v>11180.96</v>
      </c>
      <c r="G31" s="129">
        <v>2853</v>
      </c>
      <c r="H31" s="130">
        <f t="shared" si="0"/>
        <v>214.19000000000051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556.1</v>
      </c>
      <c r="G34" s="129">
        <v>216.05</v>
      </c>
      <c r="H34" s="130">
        <f t="shared" si="0"/>
        <v>128.84999999999997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181.66</v>
      </c>
      <c r="E35" s="129">
        <f t="shared" si="3"/>
        <v>2681.66</v>
      </c>
      <c r="F35" s="129">
        <v>1463.25</v>
      </c>
      <c r="G35" s="129">
        <v>593.41</v>
      </c>
      <c r="H35" s="130">
        <f t="shared" si="0"/>
        <v>624.99999999999989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13791.21</v>
      </c>
      <c r="E36" s="129">
        <f t="shared" si="3"/>
        <v>14851.21</v>
      </c>
      <c r="F36" s="129">
        <v>14851.21</v>
      </c>
      <c r="G36" s="129">
        <v>0</v>
      </c>
      <c r="H36" s="130">
        <f t="shared" si="0"/>
        <v>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-676.72</v>
      </c>
      <c r="E37" s="129">
        <f t="shared" si="3"/>
        <v>6598.28</v>
      </c>
      <c r="F37" s="129">
        <v>5951.15</v>
      </c>
      <c r="G37" s="129">
        <v>2.33</v>
      </c>
      <c r="H37" s="130">
        <f t="shared" si="0"/>
        <v>644.80000000000007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>
        <v>7949.82</v>
      </c>
      <c r="E38" s="129">
        <f t="shared" si="3"/>
        <v>12144.82</v>
      </c>
      <c r="F38" s="129">
        <v>10904.68</v>
      </c>
      <c r="G38" s="129">
        <v>19.5</v>
      </c>
      <c r="H38" s="130">
        <f t="shared" si="0"/>
        <v>1220.6399999999994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1248.0999999999999</v>
      </c>
      <c r="E40" s="129">
        <f t="shared" si="3"/>
        <v>3662.1</v>
      </c>
      <c r="F40" s="129">
        <v>843.61</v>
      </c>
      <c r="G40" s="129">
        <v>1423.3</v>
      </c>
      <c r="H40" s="130">
        <f t="shared" si="0"/>
        <v>1395.1899999999998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176.04</v>
      </c>
      <c r="E41" s="129">
        <f t="shared" si="3"/>
        <v>2776.04</v>
      </c>
      <c r="F41" s="129">
        <v>1526.04</v>
      </c>
      <c r="G41" s="129">
        <v>0</v>
      </c>
      <c r="H41" s="130">
        <f t="shared" si="0"/>
        <v>1250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-442681.48</v>
      </c>
      <c r="E42" s="129">
        <f t="shared" si="3"/>
        <v>545243.52</v>
      </c>
      <c r="F42" s="129">
        <v>510493.62</v>
      </c>
      <c r="G42" s="129">
        <f>61227.36-57078.36</f>
        <v>4149</v>
      </c>
      <c r="H42" s="140">
        <f t="shared" si="0"/>
        <v>30600.900000000023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-426902.63999999996</v>
      </c>
      <c r="E43" s="141">
        <f>SUM(E25:E42)</f>
        <v>820201.36</v>
      </c>
      <c r="F43" s="141">
        <f>SUM(F25:F42)</f>
        <v>721694.36</v>
      </c>
      <c r="G43" s="141">
        <f>SUM(G25:G42)</f>
        <v>23248.770000000004</v>
      </c>
      <c r="H43" s="142">
        <f t="shared" si="0"/>
        <v>75258.23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-25576.7</v>
      </c>
      <c r="E48" s="129">
        <f>+C48+D48</f>
        <v>171768.3</v>
      </c>
      <c r="F48" s="129">
        <v>95269.81</v>
      </c>
      <c r="G48" s="129">
        <f>40150.09-26676.4</f>
        <v>13473.689999999995</v>
      </c>
      <c r="H48" s="146">
        <f t="shared" si="0"/>
        <v>63024.799999999996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14746.96</v>
      </c>
      <c r="G49" s="129">
        <v>15349.41</v>
      </c>
      <c r="H49" s="130">
        <f t="shared" si="0"/>
        <v>12412.850000000002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4686.9399999999996</v>
      </c>
      <c r="E50" s="129">
        <f>+C50+D50</f>
        <v>151336.94</v>
      </c>
      <c r="F50" s="129">
        <v>111010.25</v>
      </c>
      <c r="G50" s="129">
        <v>16846.96</v>
      </c>
      <c r="H50" s="140">
        <f t="shared" si="0"/>
        <v>23479.730000000003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-20980.54</v>
      </c>
      <c r="E52" s="134">
        <f>SUM(E48:E51)</f>
        <v>366814.45999999996</v>
      </c>
      <c r="F52" s="134">
        <f>SUM(F48:F51)</f>
        <v>221027.02</v>
      </c>
      <c r="G52" s="134">
        <f>SUM(G48:G51)</f>
        <v>46270.06</v>
      </c>
      <c r="H52" s="148">
        <f t="shared" si="0"/>
        <v>99517.379999999976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-1181.1600000000001</v>
      </c>
      <c r="E53" s="129">
        <f t="shared" ref="E53:E64" si="4">+C53+D53</f>
        <v>31418.84</v>
      </c>
      <c r="F53" s="129">
        <v>22043.599999999999</v>
      </c>
      <c r="G53" s="129">
        <v>7498.25</v>
      </c>
      <c r="H53" s="147">
        <f t="shared" si="0"/>
        <v>1876.9900000000016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52152.74</v>
      </c>
      <c r="G54" s="129">
        <v>6095.75</v>
      </c>
      <c r="H54" s="130">
        <f t="shared" si="0"/>
        <v>5024.3700000000026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-30680.65</v>
      </c>
      <c r="E56" s="129">
        <f t="shared" si="4"/>
        <v>13919.349999999999</v>
      </c>
      <c r="F56" s="129">
        <v>295.5</v>
      </c>
      <c r="G56" s="129">
        <v>0</v>
      </c>
      <c r="H56" s="147">
        <f t="shared" si="0"/>
        <v>13623.849999999999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20</v>
      </c>
      <c r="E59" s="129">
        <f t="shared" si="4"/>
        <v>520</v>
      </c>
      <c r="F59" s="129">
        <v>20</v>
      </c>
      <c r="G59" s="129"/>
      <c r="H59" s="147">
        <f t="shared" si="0"/>
        <v>500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-19083.97</v>
      </c>
      <c r="E60" s="129">
        <f t="shared" si="4"/>
        <v>18046.03</v>
      </c>
      <c r="F60" s="129">
        <v>8260.5</v>
      </c>
      <c r="G60" s="129">
        <f>56127.5-53127.5</f>
        <v>3000</v>
      </c>
      <c r="H60" s="147">
        <f t="shared" si="0"/>
        <v>6785.5299999999988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1223.8499999999999</v>
      </c>
      <c r="E61" s="129">
        <f t="shared" si="4"/>
        <v>37033.85</v>
      </c>
      <c r="F61" s="129">
        <v>788.25</v>
      </c>
      <c r="G61" s="129">
        <f>39141.2-34495.6</f>
        <v>4645.5999999999985</v>
      </c>
      <c r="H61" s="147">
        <f t="shared" si="0"/>
        <v>31600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3719.55</v>
      </c>
      <c r="E63" s="129">
        <f t="shared" si="4"/>
        <v>601989.55000000005</v>
      </c>
      <c r="F63" s="129">
        <v>585064.92000000004</v>
      </c>
      <c r="G63" s="129">
        <v>7002.52</v>
      </c>
      <c r="H63" s="147">
        <f t="shared" si="0"/>
        <v>9922.1100000000042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29276</v>
      </c>
      <c r="E64" s="129">
        <f t="shared" si="4"/>
        <v>73736</v>
      </c>
      <c r="F64" s="129">
        <v>61601.08</v>
      </c>
      <c r="G64" s="129">
        <v>1211.8399999999999</v>
      </c>
      <c r="H64" s="147">
        <f t="shared" si="0"/>
        <v>10923.079999999998</v>
      </c>
    </row>
    <row r="65" spans="1:10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-15993.519999999997</v>
      </c>
      <c r="E65" s="134">
        <f>SUM(E53:E64)</f>
        <v>880676.48</v>
      </c>
      <c r="F65" s="134">
        <f>SUM(F53:F64)</f>
        <v>764004.54</v>
      </c>
      <c r="G65" s="134">
        <f>SUM(G53:G64)</f>
        <v>30060.41</v>
      </c>
      <c r="H65" s="148">
        <f t="shared" si="0"/>
        <v>86611.529999999941</v>
      </c>
    </row>
    <row r="66" spans="1:10" ht="12.75" customHeight="1" x14ac:dyDescent="0.3">
      <c r="A66" s="11">
        <v>54402</v>
      </c>
      <c r="B66" s="12" t="s">
        <v>61</v>
      </c>
      <c r="C66" s="131">
        <v>11035</v>
      </c>
      <c r="D66" s="131">
        <v>-3666</v>
      </c>
      <c r="E66" s="129">
        <f>+C66+D66</f>
        <v>7369</v>
      </c>
      <c r="F66" s="129">
        <v>3632.4</v>
      </c>
      <c r="G66" s="131">
        <f>10000-10000</f>
        <v>0</v>
      </c>
      <c r="H66" s="147">
        <f t="shared" si="0"/>
        <v>3736.6</v>
      </c>
    </row>
    <row r="67" spans="1:10" ht="12.75" customHeight="1" x14ac:dyDescent="0.3">
      <c r="A67" s="11">
        <v>54403</v>
      </c>
      <c r="B67" s="12" t="s">
        <v>62</v>
      </c>
      <c r="C67" s="131">
        <v>11460</v>
      </c>
      <c r="D67" s="131">
        <v>-271.39</v>
      </c>
      <c r="E67" s="129">
        <f>+C67+D67</f>
        <v>11188.61</v>
      </c>
      <c r="F67" s="129">
        <v>3078</v>
      </c>
      <c r="G67" s="129">
        <f>3832-322.39</f>
        <v>3509.61</v>
      </c>
      <c r="H67" s="147">
        <f t="shared" si="0"/>
        <v>4601</v>
      </c>
    </row>
    <row r="68" spans="1:10" ht="12.75" customHeight="1" x14ac:dyDescent="0.3">
      <c r="A68" s="11">
        <v>54404</v>
      </c>
      <c r="B68" s="12" t="s">
        <v>63</v>
      </c>
      <c r="C68" s="131">
        <v>20000</v>
      </c>
      <c r="D68" s="131">
        <v>-7765</v>
      </c>
      <c r="E68" s="129">
        <f>+C68+D68</f>
        <v>12235</v>
      </c>
      <c r="F68" s="129">
        <v>2235</v>
      </c>
      <c r="G68" s="129"/>
      <c r="H68" s="147">
        <f t="shared" si="0"/>
        <v>10000</v>
      </c>
    </row>
    <row r="69" spans="1:10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-11702.39</v>
      </c>
      <c r="E69" s="134">
        <f>SUM(E66:E68)</f>
        <v>30792.61</v>
      </c>
      <c r="F69" s="134">
        <f>SUM(F66:F68)</f>
        <v>8945.4</v>
      </c>
      <c r="G69" s="134">
        <f>SUM(G66:G68)</f>
        <v>3509.61</v>
      </c>
      <c r="H69" s="148">
        <f t="shared" si="0"/>
        <v>18337.599999999999</v>
      </c>
    </row>
    <row r="70" spans="1:10" ht="12.75" customHeight="1" x14ac:dyDescent="0.3">
      <c r="A70" s="11">
        <v>54505</v>
      </c>
      <c r="B70" s="12" t="s">
        <v>64</v>
      </c>
      <c r="C70" s="131">
        <v>7000</v>
      </c>
      <c r="D70" s="131">
        <v>2963.83</v>
      </c>
      <c r="E70" s="129">
        <f>+C70+D70</f>
        <v>9963.83</v>
      </c>
      <c r="F70" s="129">
        <v>2552.38</v>
      </c>
      <c r="G70" s="129">
        <f>10500-7000</f>
        <v>3500</v>
      </c>
      <c r="H70" s="147">
        <f t="shared" si="0"/>
        <v>3911.45</v>
      </c>
    </row>
    <row r="71" spans="1:10" ht="12.75" customHeight="1" x14ac:dyDescent="0.3">
      <c r="A71" s="11">
        <v>54599</v>
      </c>
      <c r="B71" s="12" t="s">
        <v>65</v>
      </c>
      <c r="C71" s="131">
        <v>78800</v>
      </c>
      <c r="D71" s="131">
        <v>-75980.100000000006</v>
      </c>
      <c r="E71" s="129">
        <f>+C71+D71</f>
        <v>2819.8999999999942</v>
      </c>
      <c r="F71" s="129">
        <v>0</v>
      </c>
      <c r="G71" s="129">
        <f>34125.71-33059.86</f>
        <v>1065.8499999999985</v>
      </c>
      <c r="H71" s="147">
        <f t="shared" si="0"/>
        <v>1754.0499999999956</v>
      </c>
    </row>
    <row r="72" spans="1:10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-73016.27</v>
      </c>
      <c r="E72" s="134">
        <f>SUM(E70:E71)</f>
        <v>12783.729999999994</v>
      </c>
      <c r="F72" s="134">
        <f>SUM(F70:F71)</f>
        <v>2552.38</v>
      </c>
      <c r="G72" s="134">
        <f>SUM(G70:G71)</f>
        <v>4565.8499999999985</v>
      </c>
      <c r="H72" s="147">
        <f t="shared" si="0"/>
        <v>5665.4999999999964</v>
      </c>
    </row>
    <row r="73" spans="1:10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-548595.36</v>
      </c>
      <c r="E73" s="135">
        <f>+E72+E69+E65+E52+E43</f>
        <v>2111268.6399999997</v>
      </c>
      <c r="F73" s="136">
        <f>+F72+F69+F65+F52+F43</f>
        <v>1718223.7000000002</v>
      </c>
      <c r="G73" s="149">
        <f>+G72+G69+G65+G52+G43</f>
        <v>107654.7</v>
      </c>
      <c r="H73" s="150">
        <f t="shared" si="0"/>
        <v>285390.23999999947</v>
      </c>
      <c r="J73" s="179"/>
    </row>
    <row r="74" spans="1:10" ht="12.75" customHeight="1" x14ac:dyDescent="0.3">
      <c r="A74" s="11">
        <v>55599</v>
      </c>
      <c r="B74" s="12" t="s">
        <v>66</v>
      </c>
      <c r="C74" s="131">
        <v>4710</v>
      </c>
      <c r="D74" s="131">
        <v>-1131.8499999999999</v>
      </c>
      <c r="E74" s="129">
        <f>+C74+D74</f>
        <v>3578.15</v>
      </c>
      <c r="F74" s="129">
        <v>3161.75</v>
      </c>
      <c r="G74" s="129">
        <v>220.77</v>
      </c>
      <c r="H74" s="147">
        <f t="shared" ref="H74:H101" si="5">+E74-F74-G74</f>
        <v>195.63000000000008</v>
      </c>
    </row>
    <row r="75" spans="1:10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-1131.8499999999999</v>
      </c>
      <c r="E75" s="134">
        <f>SUM(E74)</f>
        <v>3578.15</v>
      </c>
      <c r="F75" s="134">
        <f>SUM(F74)</f>
        <v>3161.75</v>
      </c>
      <c r="G75" s="134">
        <f>SUM(G74)</f>
        <v>220.77</v>
      </c>
      <c r="H75" s="147">
        <f t="shared" si="5"/>
        <v>195.63000000000008</v>
      </c>
    </row>
    <row r="76" spans="1:10" ht="12.75" customHeight="1" x14ac:dyDescent="0.3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1224.9000000000001</v>
      </c>
      <c r="E80" s="135">
        <f>+E79+E75</f>
        <v>79959.899999999994</v>
      </c>
      <c r="F80" s="136">
        <f>+F79+F75</f>
        <v>79543.5</v>
      </c>
      <c r="G80" s="149">
        <f>+G75+G79</f>
        <v>220.77</v>
      </c>
      <c r="H80" s="150">
        <f t="shared" si="5"/>
        <v>195.62999999999417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3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7588.65</v>
      </c>
      <c r="E92" s="145">
        <f t="shared" ref="E92:E98" si="7">+C92+D92</f>
        <v>10648.65</v>
      </c>
      <c r="F92" s="145">
        <v>9191</v>
      </c>
      <c r="G92" s="158">
        <v>0</v>
      </c>
      <c r="H92" s="146">
        <f t="shared" si="5"/>
        <v>1457.6499999999996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2392.3200000000002</v>
      </c>
      <c r="E93" s="129">
        <f t="shared" si="7"/>
        <v>9152.32</v>
      </c>
      <c r="F93" s="129">
        <v>9099.0499999999993</v>
      </c>
      <c r="G93" s="132">
        <v>0</v>
      </c>
      <c r="H93" s="147">
        <f t="shared" si="5"/>
        <v>53.270000000000437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92693.43</v>
      </c>
      <c r="E95" s="129">
        <f t="shared" si="7"/>
        <v>108693.43</v>
      </c>
      <c r="F95" s="129">
        <v>18081.54</v>
      </c>
      <c r="G95" s="132">
        <v>0</v>
      </c>
      <c r="H95" s="147">
        <f t="shared" si="5"/>
        <v>90611.889999999985</v>
      </c>
      <c r="I95" s="39"/>
    </row>
    <row r="96" spans="1:9" s="40" customFormat="1" ht="12.75" customHeight="1" x14ac:dyDescent="0.25">
      <c r="A96" s="27">
        <v>61105</v>
      </c>
      <c r="B96" s="41" t="s">
        <v>90</v>
      </c>
      <c r="C96" s="132"/>
      <c r="D96" s="132">
        <v>118000</v>
      </c>
      <c r="E96" s="129">
        <f t="shared" si="7"/>
        <v>118000</v>
      </c>
      <c r="F96" s="129">
        <v>0</v>
      </c>
      <c r="G96" s="132">
        <v>0</v>
      </c>
      <c r="H96" s="147">
        <f t="shared" si="5"/>
        <v>118000</v>
      </c>
      <c r="I96" s="39"/>
    </row>
    <row r="97" spans="1:10" s="31" customFormat="1" ht="12.75" customHeight="1" x14ac:dyDescent="0.3">
      <c r="A97" s="11">
        <v>61108</v>
      </c>
      <c r="B97" s="12" t="s">
        <v>40</v>
      </c>
      <c r="C97" s="131">
        <v>1000</v>
      </c>
      <c r="D97" s="131">
        <v>-1000</v>
      </c>
      <c r="E97" s="129">
        <f t="shared" si="7"/>
        <v>0</v>
      </c>
      <c r="F97" s="129">
        <v>0</v>
      </c>
      <c r="G97" s="131">
        <v>0</v>
      </c>
      <c r="H97" s="147">
        <f t="shared" si="5"/>
        <v>0</v>
      </c>
      <c r="I97" s="30"/>
    </row>
    <row r="98" spans="1:10" s="31" customFormat="1" ht="12.75" customHeight="1" x14ac:dyDescent="0.3">
      <c r="A98" s="11">
        <v>61199</v>
      </c>
      <c r="B98" s="12" t="s">
        <v>82</v>
      </c>
      <c r="C98" s="131">
        <v>0</v>
      </c>
      <c r="D98" s="131">
        <v>674.55</v>
      </c>
      <c r="E98" s="129">
        <f t="shared" si="7"/>
        <v>674.55</v>
      </c>
      <c r="F98" s="129">
        <v>674.55</v>
      </c>
      <c r="G98" s="131">
        <v>0</v>
      </c>
      <c r="H98" s="147">
        <v>0</v>
      </c>
      <c r="I98" s="30"/>
    </row>
    <row r="99" spans="1:10" s="31" customFormat="1" ht="12.75" customHeight="1" x14ac:dyDescent="0.3">
      <c r="A99" s="27"/>
      <c r="B99" s="14" t="s">
        <v>43</v>
      </c>
      <c r="C99" s="134">
        <f t="shared" ref="C99:H99" si="8">SUM(C92:C98)</f>
        <v>27320</v>
      </c>
      <c r="D99" s="134">
        <f>SUM(D92:D98)</f>
        <v>219848.94999999998</v>
      </c>
      <c r="E99" s="134">
        <f t="shared" si="8"/>
        <v>247168.94999999998</v>
      </c>
      <c r="F99" s="134">
        <f t="shared" si="8"/>
        <v>37046.14</v>
      </c>
      <c r="G99" s="134">
        <f t="shared" si="8"/>
        <v>0</v>
      </c>
      <c r="H99" s="148">
        <f t="shared" si="8"/>
        <v>210122.81</v>
      </c>
      <c r="I99" s="30"/>
    </row>
    <row r="100" spans="1:10" s="31" customFormat="1" ht="12.75" customHeight="1" x14ac:dyDescent="0.3">
      <c r="A100" s="11">
        <v>61403</v>
      </c>
      <c r="B100" s="12" t="s">
        <v>77</v>
      </c>
      <c r="C100" s="131">
        <v>9235</v>
      </c>
      <c r="D100" s="131">
        <v>31638.04</v>
      </c>
      <c r="E100" s="129">
        <f>+C100+D100</f>
        <v>40873.040000000001</v>
      </c>
      <c r="F100" s="131">
        <v>40093.599999999999</v>
      </c>
      <c r="G100" s="131">
        <v>0</v>
      </c>
      <c r="H100" s="147">
        <f t="shared" si="5"/>
        <v>779.44000000000233</v>
      </c>
      <c r="I100" s="30"/>
    </row>
    <row r="101" spans="1:10" s="31" customFormat="1" ht="12.75" customHeight="1" thickBot="1" x14ac:dyDescent="0.35">
      <c r="A101" s="42"/>
      <c r="B101" s="43" t="s">
        <v>43</v>
      </c>
      <c r="C101" s="159">
        <f>+C100</f>
        <v>9235</v>
      </c>
      <c r="D101" s="159">
        <f>+D100</f>
        <v>31638.04</v>
      </c>
      <c r="E101" s="160">
        <f>+E100</f>
        <v>40873.040000000001</v>
      </c>
      <c r="F101" s="160">
        <f>+F100</f>
        <v>40093.599999999999</v>
      </c>
      <c r="G101" s="160">
        <f>SUM(G100)</f>
        <v>0</v>
      </c>
      <c r="H101" s="161">
        <f t="shared" si="5"/>
        <v>779.44000000000233</v>
      </c>
      <c r="I101" s="30"/>
    </row>
    <row r="102" spans="1:10" s="31" customFormat="1" ht="12.75" customHeight="1" thickBot="1" x14ac:dyDescent="0.35">
      <c r="A102" s="44"/>
      <c r="B102" s="45" t="s">
        <v>24</v>
      </c>
      <c r="C102" s="162">
        <f>+C99+C101</f>
        <v>36555</v>
      </c>
      <c r="D102" s="162">
        <f>+D101+D99</f>
        <v>251486.99</v>
      </c>
      <c r="E102" s="163">
        <f>+E101+E99</f>
        <v>288041.99</v>
      </c>
      <c r="F102" s="164">
        <f>+F101+F99</f>
        <v>77139.739999999991</v>
      </c>
      <c r="G102" s="165">
        <f>SUM(G101+G99)</f>
        <v>0</v>
      </c>
      <c r="H102" s="166">
        <f>+H101+H99</f>
        <v>210902.25</v>
      </c>
      <c r="I102" s="30"/>
    </row>
    <row r="103" spans="1:10" ht="12.75" customHeight="1" x14ac:dyDescent="0.3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7907355.1699999999</v>
      </c>
      <c r="G103" s="171">
        <f>+G24+G73+G80+G86+G102</f>
        <v>323075.48000000004</v>
      </c>
      <c r="H103" s="172">
        <f>+E103-F103-G103</f>
        <v>2456973.35</v>
      </c>
      <c r="I103" s="29"/>
      <c r="J103" s="16"/>
    </row>
    <row r="104" spans="1:10" ht="12.75" customHeight="1" x14ac:dyDescent="0.3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3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3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3">
      <c r="C107" s="48"/>
      <c r="D107" s="48"/>
      <c r="E107" s="48"/>
      <c r="F107" s="48"/>
      <c r="H107" s="187"/>
      <c r="I107" s="29"/>
    </row>
    <row r="108" spans="1:10" ht="12.75" customHeight="1" x14ac:dyDescent="0.3">
      <c r="C108" s="48"/>
      <c r="D108" s="48"/>
      <c r="E108" s="48"/>
      <c r="F108" s="48"/>
      <c r="H108" s="29"/>
      <c r="I108" s="29"/>
    </row>
    <row r="109" spans="1:10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3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3">
      <c r="C111" s="48"/>
      <c r="D111" s="48"/>
      <c r="E111" s="48"/>
      <c r="F111" s="48"/>
      <c r="G111" s="48"/>
      <c r="J111" s="29"/>
    </row>
    <row r="112" spans="1:10" ht="12.75" customHeight="1" x14ac:dyDescent="0.3">
      <c r="C112" s="48"/>
      <c r="D112" s="48"/>
      <c r="E112" s="48"/>
      <c r="F112" s="48"/>
      <c r="G112" s="48"/>
    </row>
    <row r="113" spans="3:8" ht="12.75" customHeight="1" x14ac:dyDescent="0.3">
      <c r="C113" s="49"/>
      <c r="D113" s="49"/>
      <c r="E113" s="49"/>
      <c r="F113" s="49"/>
      <c r="G113" s="49"/>
      <c r="H113" s="49"/>
    </row>
    <row r="114" spans="3:8" ht="12.75" customHeight="1" x14ac:dyDescent="0.3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B7" sqref="B7:H7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89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89"/>
      <c r="H4" s="2"/>
      <c r="I4" s="1"/>
    </row>
    <row r="5" spans="1:9" ht="12.75" customHeight="1" x14ac:dyDescent="0.3">
      <c r="A5" s="2"/>
      <c r="B5" s="189"/>
      <c r="C5" s="189"/>
      <c r="D5" s="189"/>
      <c r="E5" s="189"/>
      <c r="F5" s="189"/>
      <c r="G5" s="189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88"/>
      <c r="B7" s="192" t="s">
        <v>91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-112350.79</v>
      </c>
      <c r="E10" s="129">
        <f>+C10+D10</f>
        <v>4766229.21</v>
      </c>
      <c r="F10" s="129">
        <v>4673658.4000000004</v>
      </c>
      <c r="G10" s="129">
        <v>92570.81</v>
      </c>
      <c r="H10" s="130">
        <v>0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-11134.82</v>
      </c>
      <c r="E11" s="129">
        <f t="shared" ref="E11:E23" si="0">+C11+D11</f>
        <v>168635.18</v>
      </c>
      <c r="F11" s="129">
        <v>168635.18</v>
      </c>
      <c r="G11" s="129">
        <v>0</v>
      </c>
      <c r="H11" s="130">
        <f t="shared" ref="H11:H74" si="1">+E11-F11-G11</f>
        <v>0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-20943.080000000002</v>
      </c>
      <c r="E12" s="129">
        <f t="shared" si="0"/>
        <v>488006.92</v>
      </c>
      <c r="F12" s="129">
        <v>481469.91</v>
      </c>
      <c r="G12" s="129">
        <v>6537.01</v>
      </c>
      <c r="H12" s="130">
        <v>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339249.95</v>
      </c>
      <c r="E13" s="129">
        <f t="shared" si="0"/>
        <v>1514604.95</v>
      </c>
      <c r="F13" s="129">
        <v>1445574.39</v>
      </c>
      <c r="G13" s="129">
        <v>69030.559999999998</v>
      </c>
      <c r="H13" s="130">
        <f t="shared" si="1"/>
        <v>0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12316.98</v>
      </c>
      <c r="E14" s="129">
        <f t="shared" si="0"/>
        <v>48826.979999999996</v>
      </c>
      <c r="F14" s="129">
        <v>47907.3</v>
      </c>
      <c r="G14" s="129">
        <v>919.68</v>
      </c>
      <c r="H14" s="130">
        <v>0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31266.7</v>
      </c>
      <c r="E15" s="129">
        <f t="shared" si="0"/>
        <v>135266.70000000001</v>
      </c>
      <c r="F15" s="129">
        <v>128233.37</v>
      </c>
      <c r="G15" s="129">
        <v>7033.33</v>
      </c>
      <c r="H15" s="130">
        <v>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-13133.14</v>
      </c>
      <c r="E16" s="129">
        <f t="shared" si="0"/>
        <v>309811.86</v>
      </c>
      <c r="F16" s="129">
        <v>279262.46999999997</v>
      </c>
      <c r="G16" s="129">
        <v>30549.39</v>
      </c>
      <c r="H16" s="130">
        <f t="shared" si="1"/>
        <v>0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18163.98</v>
      </c>
      <c r="E17" s="129">
        <f t="shared" si="0"/>
        <v>84573.98</v>
      </c>
      <c r="F17" s="129">
        <v>78742.53</v>
      </c>
      <c r="G17" s="129">
        <v>5831.45</v>
      </c>
      <c r="H17" s="130">
        <f t="shared" si="1"/>
        <v>0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-16009.59</v>
      </c>
      <c r="E18" s="129">
        <f t="shared" si="0"/>
        <v>347705.41</v>
      </c>
      <c r="F18" s="129">
        <v>306023.12</v>
      </c>
      <c r="G18" s="129">
        <v>41682.29</v>
      </c>
      <c r="H18" s="130">
        <f t="shared" si="1"/>
        <v>0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25307.83</v>
      </c>
      <c r="E19" s="129">
        <f t="shared" si="0"/>
        <v>116402.83</v>
      </c>
      <c r="F19" s="129">
        <v>105019.03</v>
      </c>
      <c r="G19" s="129">
        <v>11383.8</v>
      </c>
      <c r="H19" s="130">
        <f t="shared" si="1"/>
        <v>0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>
        <v>-0.4</v>
      </c>
      <c r="E20" s="129">
        <f t="shared" si="0"/>
        <v>46629.599999999999</v>
      </c>
      <c r="F20" s="129">
        <v>44343.4</v>
      </c>
      <c r="G20" s="129">
        <v>2286.1999999999998</v>
      </c>
      <c r="H20" s="130">
        <f t="shared" si="1"/>
        <v>0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>
        <v>12507.06</v>
      </c>
      <c r="E21" s="129">
        <f t="shared" si="0"/>
        <v>62562.06</v>
      </c>
      <c r="F21" s="129">
        <v>62559.74</v>
      </c>
      <c r="G21" s="129">
        <v>2.3199999999999998</v>
      </c>
      <c r="H21" s="130">
        <v>0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>
        <v>37325.03</v>
      </c>
      <c r="E22" s="129">
        <f t="shared" si="0"/>
        <v>44610.03</v>
      </c>
      <c r="F22" s="129">
        <v>44609.43</v>
      </c>
      <c r="G22" s="129">
        <f>1.57-0.97</f>
        <v>0.60000000000000009</v>
      </c>
      <c r="H22" s="130">
        <v>0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>
        <v>-6682.24</v>
      </c>
      <c r="E23" s="129">
        <f t="shared" si="0"/>
        <v>64767.76</v>
      </c>
      <c r="F23" s="129">
        <v>62703.15</v>
      </c>
      <c r="G23" s="129">
        <v>2064.61</v>
      </c>
      <c r="H23" s="130">
        <f t="shared" si="1"/>
        <v>0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295883.47000000009</v>
      </c>
      <c r="E24" s="135">
        <f t="shared" si="2"/>
        <v>8198633.4700000007</v>
      </c>
      <c r="F24" s="136">
        <f t="shared" si="2"/>
        <v>7928741.4200000009</v>
      </c>
      <c r="G24" s="137">
        <f>SUM(G10:G23)</f>
        <v>269892.05</v>
      </c>
      <c r="H24" s="138">
        <f t="shared" si="2"/>
        <v>0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-12654.74</v>
      </c>
      <c r="E25" s="129">
        <f t="shared" ref="E25:E42" si="3">+C25+D25</f>
        <v>32815.26</v>
      </c>
      <c r="F25" s="129">
        <v>23279.32</v>
      </c>
      <c r="G25" s="129">
        <v>9535.94</v>
      </c>
      <c r="H25" s="130">
        <f t="shared" si="1"/>
        <v>0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-38.85</v>
      </c>
      <c r="E26" s="129">
        <f t="shared" si="3"/>
        <v>1161.1500000000001</v>
      </c>
      <c r="F26" s="129">
        <v>508.06</v>
      </c>
      <c r="G26" s="129">
        <v>653.09</v>
      </c>
      <c r="H26" s="130">
        <f t="shared" si="1"/>
        <v>0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19629.61</v>
      </c>
      <c r="E27" s="129">
        <f t="shared" si="3"/>
        <v>75219.61</v>
      </c>
      <c r="F27" s="129">
        <v>74969.06</v>
      </c>
      <c r="G27" s="129">
        <f>27815.83-27565.28</f>
        <v>250.55000000000291</v>
      </c>
      <c r="H27" s="130">
        <f t="shared" si="1"/>
        <v>0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4205.84</v>
      </c>
      <c r="E28" s="129">
        <f t="shared" si="3"/>
        <v>31530.84</v>
      </c>
      <c r="F28" s="129">
        <v>30263.439999999999</v>
      </c>
      <c r="G28" s="129">
        <v>1267.4000000000001</v>
      </c>
      <c r="H28" s="130">
        <f t="shared" si="1"/>
        <v>0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585.9</v>
      </c>
      <c r="E29" s="129">
        <f t="shared" si="3"/>
        <v>810.9</v>
      </c>
      <c r="F29" s="129">
        <v>774.45</v>
      </c>
      <c r="G29" s="129">
        <f>72.9-36.45</f>
        <v>36.450000000000003</v>
      </c>
      <c r="H29" s="130">
        <v>0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1279.1500000000001</v>
      </c>
      <c r="E30" s="129">
        <f t="shared" si="3"/>
        <v>26384.15</v>
      </c>
      <c r="F30" s="129">
        <v>20533.650000000001</v>
      </c>
      <c r="G30" s="129">
        <v>5850.5</v>
      </c>
      <c r="H30" s="130">
        <f t="shared" si="1"/>
        <v>0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-2611.0300000000002</v>
      </c>
      <c r="E31" s="129">
        <f t="shared" si="3"/>
        <v>15033.97</v>
      </c>
      <c r="F31" s="129">
        <v>12180.96</v>
      </c>
      <c r="G31" s="129">
        <v>2853.01</v>
      </c>
      <c r="H31" s="130">
        <f t="shared" si="1"/>
        <v>0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>
        <v>434.16</v>
      </c>
      <c r="E32" s="129">
        <f t="shared" si="3"/>
        <v>7574.16</v>
      </c>
      <c r="F32" s="129">
        <v>7574.16</v>
      </c>
      <c r="G32" s="129">
        <v>0</v>
      </c>
      <c r="H32" s="130">
        <f t="shared" si="1"/>
        <v>0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>
        <v>-24.67</v>
      </c>
      <c r="E33" s="129">
        <f t="shared" si="3"/>
        <v>57685.33</v>
      </c>
      <c r="F33" s="129">
        <v>57265.7</v>
      </c>
      <c r="G33" s="129">
        <f>671.88-252.25</f>
        <v>419.63</v>
      </c>
      <c r="H33" s="130">
        <v>0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322.61</v>
      </c>
      <c r="E34" s="129">
        <f t="shared" si="3"/>
        <v>1247.6100000000001</v>
      </c>
      <c r="F34" s="129">
        <v>1031.56</v>
      </c>
      <c r="G34" s="129">
        <v>216.05</v>
      </c>
      <c r="H34" s="130">
        <f t="shared" si="1"/>
        <v>0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718.5</v>
      </c>
      <c r="E35" s="129">
        <f t="shared" si="3"/>
        <v>3218.5</v>
      </c>
      <c r="F35" s="129">
        <v>2303.4499999999998</v>
      </c>
      <c r="G35" s="129">
        <v>915.05</v>
      </c>
      <c r="H35" s="130">
        <f t="shared" si="1"/>
        <v>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21591.21</v>
      </c>
      <c r="E36" s="129">
        <f t="shared" si="3"/>
        <v>22651.21</v>
      </c>
      <c r="F36" s="129">
        <v>22651.21</v>
      </c>
      <c r="G36" s="129">
        <v>0</v>
      </c>
      <c r="H36" s="130">
        <f t="shared" si="1"/>
        <v>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1206.68</v>
      </c>
      <c r="E37" s="129">
        <f t="shared" si="3"/>
        <v>8481.68</v>
      </c>
      <c r="F37" s="129">
        <v>8479.35</v>
      </c>
      <c r="G37" s="129">
        <v>2.33</v>
      </c>
      <c r="H37" s="130">
        <v>0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>
        <v>10873.86</v>
      </c>
      <c r="E38" s="129">
        <f t="shared" si="3"/>
        <v>15068.86</v>
      </c>
      <c r="F38" s="129">
        <v>15049.36</v>
      </c>
      <c r="G38" s="129">
        <v>19.5</v>
      </c>
      <c r="H38" s="130">
        <f t="shared" si="1"/>
        <v>0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240</v>
      </c>
      <c r="G39" s="129">
        <v>560</v>
      </c>
      <c r="H39" s="130">
        <f t="shared" si="1"/>
        <v>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1483.12</v>
      </c>
      <c r="E40" s="129">
        <f t="shared" si="3"/>
        <v>3897.12</v>
      </c>
      <c r="F40" s="129">
        <v>2368.81</v>
      </c>
      <c r="G40" s="129">
        <v>1528.31</v>
      </c>
      <c r="H40" s="130">
        <f t="shared" si="1"/>
        <v>0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-545</v>
      </c>
      <c r="E41" s="129">
        <f t="shared" si="3"/>
        <v>2055</v>
      </c>
      <c r="F41" s="129">
        <v>1892.18</v>
      </c>
      <c r="G41" s="129">
        <v>162.82</v>
      </c>
      <c r="H41" s="130">
        <f t="shared" si="1"/>
        <v>0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-458733.06</v>
      </c>
      <c r="E42" s="129">
        <f t="shared" si="3"/>
        <v>529191.93999999994</v>
      </c>
      <c r="F42" s="129">
        <v>513566.01</v>
      </c>
      <c r="G42" s="129">
        <v>15625.93</v>
      </c>
      <c r="H42" s="140">
        <v>0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-412276.70999999996</v>
      </c>
      <c r="E43" s="141">
        <f>SUM(E25:E42)</f>
        <v>834827.28999999992</v>
      </c>
      <c r="F43" s="141">
        <f>SUM(F25:F42)</f>
        <v>794930.73</v>
      </c>
      <c r="G43" s="141">
        <f>SUM(G25:G42)</f>
        <v>39896.560000000005</v>
      </c>
      <c r="H43" s="142">
        <v>0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-32661</v>
      </c>
      <c r="E48" s="129">
        <f>+C48+D48</f>
        <v>164684</v>
      </c>
      <c r="F48" s="129">
        <v>116880.3</v>
      </c>
      <c r="G48" s="129">
        <v>47803.7</v>
      </c>
      <c r="H48" s="146">
        <f t="shared" si="1"/>
        <v>0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17414.16</v>
      </c>
      <c r="G49" s="129">
        <v>25095.06</v>
      </c>
      <c r="H49" s="130">
        <f t="shared" si="1"/>
        <v>0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4686.9399999999996</v>
      </c>
      <c r="E50" s="129">
        <f>+C50+D50</f>
        <v>151336.94</v>
      </c>
      <c r="F50" s="129">
        <v>122963.34</v>
      </c>
      <c r="G50" s="129">
        <v>28373.599999999999</v>
      </c>
      <c r="H50" s="140">
        <f t="shared" si="1"/>
        <v>0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1200</v>
      </c>
      <c r="H51" s="147">
        <f t="shared" si="1"/>
        <v>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-28064.84</v>
      </c>
      <c r="E52" s="134">
        <f>SUM(E48:E51)</f>
        <v>359730.16000000003</v>
      </c>
      <c r="F52" s="134">
        <f>SUM(F48:F51)</f>
        <v>257257.8</v>
      </c>
      <c r="G52" s="134">
        <f>SUM(G48:G51)</f>
        <v>102472.35999999999</v>
      </c>
      <c r="H52" s="148">
        <f t="shared" si="1"/>
        <v>0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-2191.94</v>
      </c>
      <c r="E53" s="129">
        <f t="shared" ref="E53:E64" si="4">+C53+D53</f>
        <v>30408.06</v>
      </c>
      <c r="F53" s="129">
        <v>21912.6</v>
      </c>
      <c r="G53" s="129">
        <v>8495.4599999999991</v>
      </c>
      <c r="H53" s="147">
        <f t="shared" si="1"/>
        <v>0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-917.97</v>
      </c>
      <c r="E54" s="129">
        <f t="shared" si="4"/>
        <v>62082.03</v>
      </c>
      <c r="F54" s="129">
        <v>54076.41</v>
      </c>
      <c r="G54" s="129">
        <v>8005.62</v>
      </c>
      <c r="H54" s="130">
        <f t="shared" si="1"/>
        <v>0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-3845.19</v>
      </c>
      <c r="E55" s="129">
        <f t="shared" si="4"/>
        <v>654.80999999999995</v>
      </c>
      <c r="F55" s="129">
        <v>0</v>
      </c>
      <c r="G55" s="129">
        <v>654.80999999999995</v>
      </c>
      <c r="H55" s="147">
        <f t="shared" si="1"/>
        <v>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-39493.26</v>
      </c>
      <c r="E56" s="129">
        <f t="shared" si="4"/>
        <v>5106.739999999998</v>
      </c>
      <c r="F56" s="129">
        <v>3070.2</v>
      </c>
      <c r="G56" s="129">
        <v>2036.54</v>
      </c>
      <c r="H56" s="147">
        <v>0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1"/>
        <v>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470</v>
      </c>
      <c r="H58" s="147">
        <f t="shared" si="1"/>
        <v>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-252.6</v>
      </c>
      <c r="E59" s="129">
        <f t="shared" si="4"/>
        <v>247.4</v>
      </c>
      <c r="F59" s="129">
        <v>68</v>
      </c>
      <c r="G59" s="129">
        <v>179.4</v>
      </c>
      <c r="H59" s="147">
        <f t="shared" si="1"/>
        <v>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-18078.97</v>
      </c>
      <c r="E60" s="129">
        <f t="shared" si="4"/>
        <v>19051.03</v>
      </c>
      <c r="F60" s="129">
        <v>14415.5</v>
      </c>
      <c r="G60" s="129">
        <v>4635.53</v>
      </c>
      <c r="H60" s="147">
        <f t="shared" si="1"/>
        <v>0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-8246.11</v>
      </c>
      <c r="E61" s="129">
        <f t="shared" si="4"/>
        <v>27563.89</v>
      </c>
      <c r="F61" s="129">
        <v>19607.240000000002</v>
      </c>
      <c r="G61" s="129">
        <v>7956.65</v>
      </c>
      <c r="H61" s="147">
        <f t="shared" si="1"/>
        <v>0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-705</v>
      </c>
      <c r="E62" s="129">
        <f t="shared" si="4"/>
        <v>24295</v>
      </c>
      <c r="F62" s="129">
        <v>23007.95</v>
      </c>
      <c r="G62" s="129">
        <v>1287.05</v>
      </c>
      <c r="H62" s="147">
        <f t="shared" si="1"/>
        <v>0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-4467.95</v>
      </c>
      <c r="E63" s="129">
        <f t="shared" si="4"/>
        <v>593802.05000000005</v>
      </c>
      <c r="F63" s="129">
        <v>585064.92000000004</v>
      </c>
      <c r="G63" s="129">
        <v>8737.1299999999992</v>
      </c>
      <c r="H63" s="147">
        <f t="shared" si="1"/>
        <v>0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59979.91</v>
      </c>
      <c r="E64" s="129">
        <f t="shared" si="4"/>
        <v>104439.91</v>
      </c>
      <c r="F64" s="129">
        <v>101542.32</v>
      </c>
      <c r="G64" s="129">
        <v>2897.59</v>
      </c>
      <c r="H64" s="147">
        <v>0</v>
      </c>
    </row>
    <row r="65" spans="1:11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-17779.080000000002</v>
      </c>
      <c r="E65" s="134">
        <f>SUM(E53:E64)</f>
        <v>878890.92</v>
      </c>
      <c r="F65" s="134">
        <f>SUM(F53:F64)</f>
        <v>833535.14000000013</v>
      </c>
      <c r="G65" s="134">
        <f>SUM(G53:G64)</f>
        <v>45355.78</v>
      </c>
      <c r="H65" s="148">
        <v>0</v>
      </c>
    </row>
    <row r="66" spans="1:11" ht="12.75" customHeight="1" x14ac:dyDescent="0.3">
      <c r="A66" s="11">
        <v>54402</v>
      </c>
      <c r="B66" s="12" t="s">
        <v>61</v>
      </c>
      <c r="C66" s="131">
        <v>11035</v>
      </c>
      <c r="D66" s="131">
        <v>-7402.6</v>
      </c>
      <c r="E66" s="129">
        <f>+C66+D66</f>
        <v>3632.3999999999996</v>
      </c>
      <c r="F66" s="129">
        <v>987.24</v>
      </c>
      <c r="G66" s="131">
        <v>2645.16</v>
      </c>
      <c r="H66" s="147">
        <f t="shared" si="1"/>
        <v>0</v>
      </c>
    </row>
    <row r="67" spans="1:11" ht="12.75" customHeight="1" x14ac:dyDescent="0.3">
      <c r="A67" s="11">
        <v>54403</v>
      </c>
      <c r="B67" s="12" t="s">
        <v>62</v>
      </c>
      <c r="C67" s="131">
        <v>11460</v>
      </c>
      <c r="D67" s="131">
        <v>-271.39</v>
      </c>
      <c r="E67" s="129">
        <f>+C67+D67</f>
        <v>11188.61</v>
      </c>
      <c r="F67" s="129">
        <v>3896</v>
      </c>
      <c r="G67" s="129">
        <v>7292.61</v>
      </c>
      <c r="H67" s="147">
        <f t="shared" si="1"/>
        <v>0</v>
      </c>
    </row>
    <row r="68" spans="1:11" ht="12.75" customHeight="1" x14ac:dyDescent="0.3">
      <c r="A68" s="11">
        <v>54404</v>
      </c>
      <c r="B68" s="12" t="s">
        <v>63</v>
      </c>
      <c r="C68" s="131">
        <v>20000</v>
      </c>
      <c r="D68" s="131">
        <v>-7765</v>
      </c>
      <c r="E68" s="129">
        <f>+C68+D68</f>
        <v>12235</v>
      </c>
      <c r="F68" s="129">
        <v>2235</v>
      </c>
      <c r="G68" s="129">
        <v>10000</v>
      </c>
      <c r="H68" s="147">
        <f t="shared" si="1"/>
        <v>0</v>
      </c>
    </row>
    <row r="69" spans="1:11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-15438.990000000002</v>
      </c>
      <c r="E69" s="134">
        <f>SUM(E66:E68)</f>
        <v>27056.010000000002</v>
      </c>
      <c r="F69" s="134">
        <f>SUM(F66:F68)</f>
        <v>7118.24</v>
      </c>
      <c r="G69" s="134">
        <f>SUM(G66:G68)</f>
        <v>19937.77</v>
      </c>
      <c r="H69" s="148">
        <f t="shared" si="1"/>
        <v>0</v>
      </c>
    </row>
    <row r="70" spans="1:11" ht="12.75" customHeight="1" x14ac:dyDescent="0.3">
      <c r="A70" s="11">
        <v>54505</v>
      </c>
      <c r="B70" s="12" t="s">
        <v>64</v>
      </c>
      <c r="C70" s="131">
        <v>7000</v>
      </c>
      <c r="D70" s="131">
        <v>1153.83</v>
      </c>
      <c r="E70" s="129">
        <f>+C70+D70</f>
        <v>8153.83</v>
      </c>
      <c r="F70" s="129">
        <v>4305.67</v>
      </c>
      <c r="G70" s="129">
        <v>3848.16</v>
      </c>
      <c r="H70" s="147">
        <f t="shared" si="1"/>
        <v>0</v>
      </c>
    </row>
    <row r="71" spans="1:11" ht="12.75" customHeight="1" x14ac:dyDescent="0.3">
      <c r="A71" s="11">
        <v>54599</v>
      </c>
      <c r="B71" s="12" t="s">
        <v>65</v>
      </c>
      <c r="C71" s="131">
        <v>78800</v>
      </c>
      <c r="D71" s="131">
        <v>-77030.75</v>
      </c>
      <c r="E71" s="129">
        <f>+C71+D71</f>
        <v>1769.25</v>
      </c>
      <c r="F71" s="129">
        <v>0</v>
      </c>
      <c r="G71" s="129">
        <v>1769.25</v>
      </c>
      <c r="H71" s="147">
        <f t="shared" si="1"/>
        <v>0</v>
      </c>
    </row>
    <row r="72" spans="1:11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-75876.92</v>
      </c>
      <c r="E72" s="134">
        <f>SUM(E70:E71)</f>
        <v>9923.08</v>
      </c>
      <c r="F72" s="134">
        <f>SUM(F70:F71)</f>
        <v>4305.67</v>
      </c>
      <c r="G72" s="134">
        <f>SUM(G70:G71)</f>
        <v>5617.41</v>
      </c>
      <c r="H72" s="147">
        <f t="shared" si="1"/>
        <v>0</v>
      </c>
    </row>
    <row r="73" spans="1:11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-549436.54</v>
      </c>
      <c r="E73" s="135">
        <f>+E72+E69+E65+E52+E43</f>
        <v>2110427.46</v>
      </c>
      <c r="F73" s="136">
        <f>+F72+F69+F65+F52+F43</f>
        <v>1897147.58</v>
      </c>
      <c r="G73" s="149">
        <f>+G72+G69+G65+G52+G43</f>
        <v>213279.87999999998</v>
      </c>
      <c r="H73" s="150">
        <f t="shared" si="1"/>
        <v>0</v>
      </c>
      <c r="J73" s="179"/>
      <c r="K73" s="182"/>
    </row>
    <row r="74" spans="1:11" ht="12.75" customHeight="1" x14ac:dyDescent="0.3">
      <c r="A74" s="11">
        <v>55599</v>
      </c>
      <c r="B74" s="12" t="s">
        <v>66</v>
      </c>
      <c r="C74" s="131">
        <v>4710</v>
      </c>
      <c r="D74" s="131">
        <v>-1131.8499999999999</v>
      </c>
      <c r="E74" s="129">
        <f>+C74+D74</f>
        <v>3578.15</v>
      </c>
      <c r="F74" s="129">
        <v>3357.38</v>
      </c>
      <c r="G74" s="129">
        <v>220.77</v>
      </c>
      <c r="H74" s="147">
        <f t="shared" si="1"/>
        <v>0</v>
      </c>
    </row>
    <row r="75" spans="1:11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-1131.8499999999999</v>
      </c>
      <c r="E75" s="134">
        <f>SUM(E74)</f>
        <v>3578.15</v>
      </c>
      <c r="F75" s="134">
        <f>SUM(F74)</f>
        <v>3357.38</v>
      </c>
      <c r="G75" s="134">
        <f>SUM(G74)</f>
        <v>220.77</v>
      </c>
      <c r="H75" s="147">
        <f t="shared" ref="H75:H101" si="5">+E75-F75-G75</f>
        <v>0</v>
      </c>
    </row>
    <row r="76" spans="1:11" ht="12.75" customHeight="1" x14ac:dyDescent="0.3">
      <c r="A76" s="11">
        <v>55601</v>
      </c>
      <c r="B76" s="12" t="s">
        <v>67</v>
      </c>
      <c r="C76" s="131">
        <v>48000</v>
      </c>
      <c r="D76" s="131">
        <v>-11134.54</v>
      </c>
      <c r="E76" s="129">
        <f>+C76+D76</f>
        <v>36865.46</v>
      </c>
      <c r="F76" s="129">
        <v>36865.46</v>
      </c>
      <c r="G76" s="129">
        <v>0</v>
      </c>
      <c r="H76" s="147">
        <f t="shared" si="5"/>
        <v>0</v>
      </c>
    </row>
    <row r="77" spans="1:11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1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1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3197.9299999999985</v>
      </c>
      <c r="E79" s="134">
        <f>SUM(E76:E78)</f>
        <v>77222.929999999993</v>
      </c>
      <c r="F79" s="134">
        <f>SUM(F76:F78)</f>
        <v>77222.929999999993</v>
      </c>
      <c r="G79" s="134">
        <f>SUM(G76:G78)</f>
        <v>0</v>
      </c>
      <c r="H79" s="147">
        <f t="shared" si="5"/>
        <v>0</v>
      </c>
      <c r="I79" s="29"/>
    </row>
    <row r="80" spans="1:11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2066.0799999999986</v>
      </c>
      <c r="E80" s="135">
        <f>+E79+E75</f>
        <v>80801.079999999987</v>
      </c>
      <c r="F80" s="136">
        <f>+F79+F75</f>
        <v>80580.31</v>
      </c>
      <c r="G80" s="149">
        <f>+G75+G79</f>
        <v>220.77</v>
      </c>
      <c r="H80" s="150">
        <v>0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2004.6</v>
      </c>
      <c r="H81" s="147">
        <f t="shared" si="5"/>
        <v>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2004.6</v>
      </c>
      <c r="H83" s="148">
        <f t="shared" si="5"/>
        <v>0</v>
      </c>
      <c r="I83" s="30"/>
    </row>
    <row r="84" spans="1:9" s="31" customFormat="1" ht="12.75" customHeight="1" x14ac:dyDescent="0.3">
      <c r="A84" s="11">
        <v>56404</v>
      </c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2262.4299999999998</v>
      </c>
      <c r="H86" s="157">
        <f t="shared" si="6"/>
        <v>0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11280</v>
      </c>
      <c r="E92" s="145">
        <f t="shared" ref="E92:E98" si="7">+C92+D92</f>
        <v>14340</v>
      </c>
      <c r="F92" s="145">
        <v>14340</v>
      </c>
      <c r="G92" s="158">
        <v>0</v>
      </c>
      <c r="H92" s="146">
        <f t="shared" si="5"/>
        <v>0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11121.11</v>
      </c>
      <c r="E93" s="129">
        <f t="shared" si="7"/>
        <v>17881.11</v>
      </c>
      <c r="F93" s="129">
        <v>17881.11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77301.23</v>
      </c>
      <c r="E95" s="129">
        <f t="shared" si="7"/>
        <v>93301.23</v>
      </c>
      <c r="F95" s="129">
        <v>93290.97</v>
      </c>
      <c r="G95" s="132">
        <v>10.26</v>
      </c>
      <c r="H95" s="147">
        <v>0</v>
      </c>
      <c r="I95" s="39"/>
    </row>
    <row r="96" spans="1:9" s="40" customFormat="1" ht="12.75" customHeight="1" x14ac:dyDescent="0.25">
      <c r="A96" s="27">
        <v>61105</v>
      </c>
      <c r="B96" s="41" t="s">
        <v>90</v>
      </c>
      <c r="C96" s="132"/>
      <c r="D96" s="132">
        <v>111556</v>
      </c>
      <c r="E96" s="129">
        <f t="shared" si="7"/>
        <v>111556</v>
      </c>
      <c r="F96" s="129">
        <v>111556</v>
      </c>
      <c r="G96" s="132">
        <v>0</v>
      </c>
      <c r="H96" s="147">
        <f t="shared" si="5"/>
        <v>0</v>
      </c>
      <c r="I96" s="39"/>
    </row>
    <row r="97" spans="1:11" s="31" customFormat="1" ht="12.75" customHeight="1" x14ac:dyDescent="0.3">
      <c r="A97" s="11">
        <v>61108</v>
      </c>
      <c r="B97" s="12" t="s">
        <v>40</v>
      </c>
      <c r="C97" s="131">
        <v>1000</v>
      </c>
      <c r="D97" s="131">
        <v>-1000</v>
      </c>
      <c r="E97" s="129">
        <f t="shared" si="7"/>
        <v>0</v>
      </c>
      <c r="F97" s="129">
        <v>0</v>
      </c>
      <c r="G97" s="131">
        <v>0</v>
      </c>
      <c r="H97" s="147">
        <f t="shared" si="5"/>
        <v>0</v>
      </c>
      <c r="I97" s="30"/>
    </row>
    <row r="98" spans="1:11" s="31" customFormat="1" ht="12.75" customHeight="1" x14ac:dyDescent="0.3">
      <c r="A98" s="11">
        <v>61199</v>
      </c>
      <c r="B98" s="12" t="s">
        <v>82</v>
      </c>
      <c r="C98" s="131">
        <v>0</v>
      </c>
      <c r="D98" s="131">
        <v>4824.55</v>
      </c>
      <c r="E98" s="129">
        <f t="shared" si="7"/>
        <v>4824.55</v>
      </c>
      <c r="F98" s="129">
        <v>4824.55</v>
      </c>
      <c r="G98" s="131">
        <v>0</v>
      </c>
      <c r="H98" s="147">
        <v>0</v>
      </c>
      <c r="I98" s="30"/>
    </row>
    <row r="99" spans="1:11" s="31" customFormat="1" ht="12.75" customHeight="1" x14ac:dyDescent="0.3">
      <c r="A99" s="27"/>
      <c r="B99" s="14" t="s">
        <v>43</v>
      </c>
      <c r="C99" s="134">
        <f t="shared" ref="C99:H99" si="8">SUM(C92:C98)</f>
        <v>27320</v>
      </c>
      <c r="D99" s="134">
        <f>SUM(D92:D98)</f>
        <v>214582.88999999998</v>
      </c>
      <c r="E99" s="134">
        <f t="shared" si="8"/>
        <v>241902.88999999998</v>
      </c>
      <c r="F99" s="134">
        <f t="shared" si="8"/>
        <v>241892.63</v>
      </c>
      <c r="G99" s="134">
        <f t="shared" si="8"/>
        <v>10.26</v>
      </c>
      <c r="H99" s="148">
        <f t="shared" si="8"/>
        <v>0</v>
      </c>
      <c r="I99" s="30"/>
    </row>
    <row r="100" spans="1:11" s="31" customFormat="1" ht="12.75" customHeight="1" x14ac:dyDescent="0.3">
      <c r="A100" s="11">
        <v>61403</v>
      </c>
      <c r="B100" s="12" t="s">
        <v>77</v>
      </c>
      <c r="C100" s="131">
        <v>9235</v>
      </c>
      <c r="D100" s="131">
        <v>36904.1</v>
      </c>
      <c r="E100" s="129">
        <f>+C100+D100</f>
        <v>46139.1</v>
      </c>
      <c r="F100" s="131">
        <v>46139.1</v>
      </c>
      <c r="G100" s="131">
        <v>0</v>
      </c>
      <c r="H100" s="147">
        <f t="shared" si="5"/>
        <v>0</v>
      </c>
      <c r="I100" s="30"/>
    </row>
    <row r="101" spans="1:11" s="31" customFormat="1" ht="12.75" customHeight="1" thickBot="1" x14ac:dyDescent="0.35">
      <c r="A101" s="42"/>
      <c r="B101" s="43" t="s">
        <v>43</v>
      </c>
      <c r="C101" s="159">
        <f>+C100</f>
        <v>9235</v>
      </c>
      <c r="D101" s="159">
        <f>+D100</f>
        <v>36904.1</v>
      </c>
      <c r="E101" s="160">
        <f>+E100</f>
        <v>46139.1</v>
      </c>
      <c r="F101" s="160">
        <f>+F100</f>
        <v>46139.1</v>
      </c>
      <c r="G101" s="160">
        <f>SUM(G100)</f>
        <v>0</v>
      </c>
      <c r="H101" s="161">
        <f t="shared" si="5"/>
        <v>0</v>
      </c>
      <c r="I101" s="30"/>
    </row>
    <row r="102" spans="1:11" s="31" customFormat="1" ht="12.75" customHeight="1" thickBot="1" x14ac:dyDescent="0.35">
      <c r="A102" s="44"/>
      <c r="B102" s="45" t="s">
        <v>24</v>
      </c>
      <c r="C102" s="162">
        <f>+C99+C101</f>
        <v>36555</v>
      </c>
      <c r="D102" s="162">
        <f>+D101+D99</f>
        <v>251486.99</v>
      </c>
      <c r="E102" s="163">
        <f>+E101+E99</f>
        <v>288041.99</v>
      </c>
      <c r="F102" s="164">
        <f>+F101+F99</f>
        <v>288031.73</v>
      </c>
      <c r="G102" s="165">
        <f>SUM(G101+G99)</f>
        <v>10.26</v>
      </c>
      <c r="H102" s="166">
        <f>+H101+H99</f>
        <v>0</v>
      </c>
      <c r="I102" s="30"/>
    </row>
    <row r="103" spans="1:11" ht="12.75" customHeight="1" x14ac:dyDescent="0.3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10201738.610000001</v>
      </c>
      <c r="G103" s="171">
        <f>+G24+G73+G80+G86+G102</f>
        <v>485665.38999999996</v>
      </c>
      <c r="H103" s="172">
        <v>0</v>
      </c>
      <c r="I103" s="29"/>
      <c r="J103" s="16"/>
      <c r="K103" s="16"/>
    </row>
    <row r="104" spans="1:11" ht="12.75" customHeight="1" x14ac:dyDescent="0.3">
      <c r="C104" s="48"/>
      <c r="D104" s="48"/>
      <c r="E104" s="48"/>
      <c r="F104" s="48"/>
      <c r="G104" s="48"/>
      <c r="H104" s="29"/>
      <c r="I104" s="29"/>
      <c r="J104" s="16"/>
    </row>
    <row r="105" spans="1:11" ht="12.75" customHeight="1" x14ac:dyDescent="0.3">
      <c r="C105" s="48"/>
      <c r="D105" s="48"/>
      <c r="E105" s="48"/>
      <c r="F105" s="48"/>
      <c r="G105" s="48"/>
      <c r="H105" s="29"/>
      <c r="I105" s="29"/>
    </row>
    <row r="106" spans="1:11" ht="12.75" customHeight="1" x14ac:dyDescent="0.3">
      <c r="C106" s="48"/>
      <c r="D106" s="48"/>
      <c r="E106" s="48"/>
      <c r="F106" s="48"/>
      <c r="G106" s="182"/>
      <c r="H106" s="29"/>
      <c r="I106" s="29"/>
    </row>
    <row r="107" spans="1:11" ht="12.75" customHeight="1" x14ac:dyDescent="0.3">
      <c r="C107" s="48"/>
      <c r="D107" s="48"/>
      <c r="E107" s="48"/>
      <c r="F107" s="48"/>
      <c r="H107" s="187"/>
      <c r="I107" s="29"/>
    </row>
    <row r="108" spans="1:11" ht="12.75" customHeight="1" x14ac:dyDescent="0.3">
      <c r="C108" s="48"/>
      <c r="D108" s="48"/>
      <c r="E108" s="48"/>
      <c r="F108" s="48"/>
      <c r="H108" s="29"/>
      <c r="I108" s="29"/>
    </row>
    <row r="109" spans="1:11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1" ht="12.75" customHeight="1" x14ac:dyDescent="0.3">
      <c r="C110" s="48"/>
      <c r="D110" s="48"/>
      <c r="E110" s="48"/>
      <c r="F110" s="48"/>
      <c r="G110" s="48"/>
      <c r="H110" s="29"/>
      <c r="I110" s="29"/>
    </row>
    <row r="111" spans="1:11" ht="12.75" customHeight="1" x14ac:dyDescent="0.3">
      <c r="C111" s="48"/>
      <c r="D111" s="48"/>
      <c r="E111" s="48"/>
      <c r="F111" s="48"/>
      <c r="G111" s="48"/>
      <c r="J111" s="29"/>
    </row>
    <row r="112" spans="1:11" ht="12.75" customHeight="1" x14ac:dyDescent="0.3">
      <c r="C112" s="48"/>
      <c r="D112" s="48"/>
      <c r="E112" s="48"/>
      <c r="F112" s="48"/>
      <c r="G112" s="48"/>
    </row>
    <row r="113" spans="3:8" ht="12.75" customHeight="1" x14ac:dyDescent="0.3">
      <c r="C113" s="49"/>
      <c r="D113" s="49"/>
      <c r="E113" s="49"/>
      <c r="F113" s="49"/>
      <c r="G113" s="49"/>
      <c r="H113" s="49"/>
    </row>
    <row r="114" spans="3:8" ht="12.75" customHeight="1" x14ac:dyDescent="0.3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topLeftCell="A58" workbookViewId="0">
      <selection activeCell="J81" sqref="J81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4" t="s">
        <v>0</v>
      </c>
      <c r="C2" s="194"/>
      <c r="D2" s="194"/>
      <c r="E2" s="194"/>
      <c r="F2" s="194"/>
      <c r="G2" s="194"/>
      <c r="H2" s="194"/>
      <c r="I2" s="194"/>
    </row>
    <row r="3" spans="1:9" ht="12.75" customHeight="1" x14ac:dyDescent="0.3">
      <c r="A3" s="1"/>
      <c r="B3" s="193" t="s">
        <v>1</v>
      </c>
      <c r="C3" s="193"/>
      <c r="D3" s="193"/>
      <c r="E3" s="193"/>
      <c r="F3" s="193"/>
      <c r="G3" s="191"/>
      <c r="H3" s="1"/>
      <c r="I3" s="1"/>
    </row>
    <row r="4" spans="1:9" ht="12.75" customHeight="1" x14ac:dyDescent="0.3">
      <c r="A4" s="2"/>
      <c r="B4" s="193" t="s">
        <v>2</v>
      </c>
      <c r="C4" s="193"/>
      <c r="D4" s="193"/>
      <c r="E4" s="193"/>
      <c r="F4" s="193"/>
      <c r="G4" s="191"/>
      <c r="H4" s="2"/>
      <c r="I4" s="1"/>
    </row>
    <row r="5" spans="1:9" ht="12.75" customHeight="1" x14ac:dyDescent="0.3">
      <c r="A5" s="2"/>
      <c r="B5" s="191"/>
      <c r="C5" s="191"/>
      <c r="D5" s="191"/>
      <c r="E5" s="191"/>
      <c r="F5" s="191"/>
      <c r="G5" s="191"/>
      <c r="H5" s="2"/>
      <c r="I5" s="1"/>
    </row>
    <row r="6" spans="1:9" ht="12.75" customHeight="1" x14ac:dyDescent="0.3">
      <c r="A6" s="192" t="s">
        <v>3</v>
      </c>
      <c r="B6" s="192"/>
      <c r="C6" s="192"/>
      <c r="D6" s="192"/>
      <c r="E6" s="192"/>
      <c r="F6" s="192"/>
      <c r="G6" s="192"/>
      <c r="H6" s="192"/>
      <c r="I6" s="1"/>
    </row>
    <row r="7" spans="1:9" ht="12.75" customHeight="1" x14ac:dyDescent="0.3">
      <c r="A7" s="190"/>
      <c r="B7" s="192" t="s">
        <v>91</v>
      </c>
      <c r="C7" s="192"/>
      <c r="D7" s="192"/>
      <c r="E7" s="192"/>
      <c r="F7" s="192"/>
      <c r="G7" s="192"/>
      <c r="H7" s="192"/>
      <c r="I7" s="1"/>
    </row>
    <row r="8" spans="1:9" ht="12.75" customHeight="1" thickBot="1" x14ac:dyDescent="0.35">
      <c r="A8" s="192"/>
      <c r="B8" s="192"/>
      <c r="C8" s="192"/>
      <c r="D8" s="192"/>
      <c r="E8" s="192"/>
      <c r="F8" s="192"/>
      <c r="G8" s="192"/>
      <c r="H8" s="192"/>
      <c r="I8" s="1"/>
    </row>
    <row r="9" spans="1:9" s="8" customFormat="1" ht="12.75" customHeight="1" thickBot="1" x14ac:dyDescent="0.3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3">
      <c r="A10" s="9">
        <v>51101</v>
      </c>
      <c r="B10" s="10" t="s">
        <v>13</v>
      </c>
      <c r="C10" s="129">
        <v>4878580</v>
      </c>
      <c r="D10" s="129">
        <v>-112350.79</v>
      </c>
      <c r="E10" s="129">
        <f>+C10+D10</f>
        <v>4766229.21</v>
      </c>
      <c r="F10" s="129">
        <v>4673658.4000000004</v>
      </c>
      <c r="G10" s="129">
        <v>92570.81</v>
      </c>
      <c r="H10" s="130">
        <v>0</v>
      </c>
    </row>
    <row r="11" spans="1:9" ht="12.75" customHeight="1" x14ac:dyDescent="0.3">
      <c r="A11" s="11">
        <v>51103</v>
      </c>
      <c r="B11" s="12" t="s">
        <v>14</v>
      </c>
      <c r="C11" s="131">
        <v>179770</v>
      </c>
      <c r="D11" s="129">
        <v>-11134.82</v>
      </c>
      <c r="E11" s="129">
        <f t="shared" ref="E11:E23" si="0">+C11+D11</f>
        <v>168635.18</v>
      </c>
      <c r="F11" s="129">
        <v>168635.18</v>
      </c>
      <c r="G11" s="129">
        <v>0</v>
      </c>
      <c r="H11" s="130">
        <f t="shared" ref="H11:H74" si="1">+E11-F11-G11</f>
        <v>0</v>
      </c>
    </row>
    <row r="12" spans="1:9" ht="12.75" customHeight="1" x14ac:dyDescent="0.3">
      <c r="A12" s="11">
        <v>51107</v>
      </c>
      <c r="B12" s="12" t="s">
        <v>15</v>
      </c>
      <c r="C12" s="131">
        <v>508950</v>
      </c>
      <c r="D12" s="131">
        <v>-20943.080000000002</v>
      </c>
      <c r="E12" s="129">
        <f t="shared" si="0"/>
        <v>488006.92</v>
      </c>
      <c r="F12" s="129">
        <v>481469.91</v>
      </c>
      <c r="G12" s="129">
        <v>6537.01</v>
      </c>
      <c r="H12" s="130">
        <v>0</v>
      </c>
    </row>
    <row r="13" spans="1:9" ht="12.75" customHeight="1" x14ac:dyDescent="0.3">
      <c r="A13" s="11">
        <v>51201</v>
      </c>
      <c r="B13" s="12" t="s">
        <v>16</v>
      </c>
      <c r="C13" s="131">
        <v>1175355</v>
      </c>
      <c r="D13" s="132">
        <v>339249.95</v>
      </c>
      <c r="E13" s="129">
        <f t="shared" si="0"/>
        <v>1514604.95</v>
      </c>
      <c r="F13" s="129">
        <v>1445574.39</v>
      </c>
      <c r="G13" s="129">
        <v>69030.559999999998</v>
      </c>
      <c r="H13" s="130">
        <f t="shared" si="1"/>
        <v>0</v>
      </c>
    </row>
    <row r="14" spans="1:9" ht="12.75" customHeight="1" x14ac:dyDescent="0.3">
      <c r="A14" s="11">
        <v>51203</v>
      </c>
      <c r="B14" s="12" t="s">
        <v>14</v>
      </c>
      <c r="C14" s="131">
        <v>36510</v>
      </c>
      <c r="D14" s="131">
        <v>12316.98</v>
      </c>
      <c r="E14" s="129">
        <f t="shared" si="0"/>
        <v>48826.979999999996</v>
      </c>
      <c r="F14" s="129">
        <v>47907.3</v>
      </c>
      <c r="G14" s="129">
        <v>919.68</v>
      </c>
      <c r="H14" s="130">
        <v>0</v>
      </c>
    </row>
    <row r="15" spans="1:9" ht="12.75" customHeight="1" x14ac:dyDescent="0.3">
      <c r="A15" s="11">
        <v>51207</v>
      </c>
      <c r="B15" s="12" t="s">
        <v>15</v>
      </c>
      <c r="C15" s="131">
        <v>104000</v>
      </c>
      <c r="D15" s="131">
        <v>31266.7</v>
      </c>
      <c r="E15" s="129">
        <f t="shared" si="0"/>
        <v>135266.70000000001</v>
      </c>
      <c r="F15" s="129">
        <v>128233.37</v>
      </c>
      <c r="G15" s="129">
        <v>7033.33</v>
      </c>
      <c r="H15" s="130">
        <v>0</v>
      </c>
    </row>
    <row r="16" spans="1:9" ht="12.75" customHeight="1" x14ac:dyDescent="0.3">
      <c r="A16" s="11">
        <v>51401</v>
      </c>
      <c r="B16" s="12" t="s">
        <v>17</v>
      </c>
      <c r="C16" s="131">
        <v>322945</v>
      </c>
      <c r="D16" s="131">
        <v>-13133.14</v>
      </c>
      <c r="E16" s="129">
        <f t="shared" si="0"/>
        <v>309811.86</v>
      </c>
      <c r="F16" s="129">
        <v>279262.46999999997</v>
      </c>
      <c r="G16" s="129">
        <v>30549.39</v>
      </c>
      <c r="H16" s="130">
        <f t="shared" si="1"/>
        <v>0</v>
      </c>
    </row>
    <row r="17" spans="1:11" ht="12.75" customHeight="1" x14ac:dyDescent="0.3">
      <c r="A17" s="11">
        <v>51402</v>
      </c>
      <c r="B17" s="12" t="s">
        <v>18</v>
      </c>
      <c r="C17" s="131">
        <v>66410</v>
      </c>
      <c r="D17" s="131">
        <v>18163.98</v>
      </c>
      <c r="E17" s="129">
        <f t="shared" si="0"/>
        <v>84573.98</v>
      </c>
      <c r="F17" s="129">
        <v>78742.53</v>
      </c>
      <c r="G17" s="129">
        <v>5831.45</v>
      </c>
      <c r="H17" s="130">
        <f t="shared" si="1"/>
        <v>0</v>
      </c>
    </row>
    <row r="18" spans="1:11" ht="12.75" customHeight="1" x14ac:dyDescent="0.3">
      <c r="A18" s="11">
        <v>51501</v>
      </c>
      <c r="B18" s="12" t="s">
        <v>19</v>
      </c>
      <c r="C18" s="131">
        <v>363715</v>
      </c>
      <c r="D18" s="131">
        <v>-16009.59</v>
      </c>
      <c r="E18" s="129">
        <f t="shared" si="0"/>
        <v>347705.41</v>
      </c>
      <c r="F18" s="129">
        <v>306023.12</v>
      </c>
      <c r="G18" s="129">
        <v>41682.29</v>
      </c>
      <c r="H18" s="130">
        <f t="shared" si="1"/>
        <v>0</v>
      </c>
    </row>
    <row r="19" spans="1:11" ht="12.75" customHeight="1" x14ac:dyDescent="0.3">
      <c r="A19" s="11">
        <v>51502</v>
      </c>
      <c r="B19" s="12" t="s">
        <v>20</v>
      </c>
      <c r="C19" s="131">
        <v>91095</v>
      </c>
      <c r="D19" s="131">
        <v>25307.83</v>
      </c>
      <c r="E19" s="129">
        <f t="shared" si="0"/>
        <v>116402.83</v>
      </c>
      <c r="F19" s="129">
        <v>105019.03</v>
      </c>
      <c r="G19" s="129">
        <v>11383.8</v>
      </c>
      <c r="H19" s="130">
        <f t="shared" si="1"/>
        <v>0</v>
      </c>
    </row>
    <row r="20" spans="1:11" ht="12.75" customHeight="1" x14ac:dyDescent="0.3">
      <c r="A20" s="11">
        <v>51601</v>
      </c>
      <c r="B20" s="12" t="s">
        <v>21</v>
      </c>
      <c r="C20" s="131">
        <v>46630</v>
      </c>
      <c r="D20" s="131">
        <v>-0.4</v>
      </c>
      <c r="E20" s="129">
        <f t="shared" si="0"/>
        <v>46629.599999999999</v>
      </c>
      <c r="F20" s="129">
        <v>44343.4</v>
      </c>
      <c r="G20" s="129">
        <v>2286.1999999999998</v>
      </c>
      <c r="H20" s="130">
        <f t="shared" si="1"/>
        <v>0</v>
      </c>
    </row>
    <row r="21" spans="1:11" ht="12.75" customHeight="1" x14ac:dyDescent="0.3">
      <c r="A21" s="11">
        <v>51701</v>
      </c>
      <c r="B21" s="12" t="s">
        <v>22</v>
      </c>
      <c r="C21" s="131">
        <v>50055</v>
      </c>
      <c r="D21" s="131">
        <v>12507.06</v>
      </c>
      <c r="E21" s="129">
        <f t="shared" si="0"/>
        <v>62562.06</v>
      </c>
      <c r="F21" s="129">
        <v>62559.74</v>
      </c>
      <c r="G21" s="129">
        <v>2.3199999999999998</v>
      </c>
      <c r="H21" s="130">
        <v>0</v>
      </c>
    </row>
    <row r="22" spans="1:11" ht="12.75" customHeight="1" x14ac:dyDescent="0.3">
      <c r="A22" s="11">
        <v>51702</v>
      </c>
      <c r="B22" s="12" t="s">
        <v>79</v>
      </c>
      <c r="C22" s="131">
        <v>7285</v>
      </c>
      <c r="D22" s="131">
        <v>37325.03</v>
      </c>
      <c r="E22" s="129">
        <f t="shared" si="0"/>
        <v>44610.03</v>
      </c>
      <c r="F22" s="129">
        <v>44609.43</v>
      </c>
      <c r="G22" s="129">
        <f>1.57-0.97</f>
        <v>0.60000000000000009</v>
      </c>
      <c r="H22" s="130">
        <v>0</v>
      </c>
    </row>
    <row r="23" spans="1:11" ht="12.75" customHeight="1" x14ac:dyDescent="0.3">
      <c r="A23" s="11">
        <v>51903</v>
      </c>
      <c r="B23" s="12" t="s">
        <v>23</v>
      </c>
      <c r="C23" s="131">
        <v>71450</v>
      </c>
      <c r="D23" s="131">
        <v>-6682.24</v>
      </c>
      <c r="E23" s="129">
        <f t="shared" si="0"/>
        <v>64767.76</v>
      </c>
      <c r="F23" s="129">
        <v>62703.15</v>
      </c>
      <c r="G23" s="129">
        <v>2064.61</v>
      </c>
      <c r="H23" s="130">
        <f t="shared" si="1"/>
        <v>0</v>
      </c>
    </row>
    <row r="24" spans="1:11" ht="12.75" customHeight="1" x14ac:dyDescent="0.3">
      <c r="A24" s="13"/>
      <c r="B24" s="14" t="s">
        <v>24</v>
      </c>
      <c r="C24" s="133">
        <f t="shared" ref="C24:H24" si="2">SUM(C10:C23)</f>
        <v>7902750</v>
      </c>
      <c r="D24" s="134">
        <f t="shared" si="2"/>
        <v>295883.47000000009</v>
      </c>
      <c r="E24" s="135">
        <f t="shared" si="2"/>
        <v>8198633.4700000007</v>
      </c>
      <c r="F24" s="136">
        <f t="shared" si="2"/>
        <v>7928741.4200000009</v>
      </c>
      <c r="G24" s="137">
        <f>SUM(G10:G23)</f>
        <v>269892.05</v>
      </c>
      <c r="H24" s="138">
        <f t="shared" si="2"/>
        <v>0</v>
      </c>
    </row>
    <row r="25" spans="1:11" ht="12.75" customHeight="1" x14ac:dyDescent="0.3">
      <c r="A25" s="11">
        <v>54101</v>
      </c>
      <c r="B25" s="12" t="s">
        <v>25</v>
      </c>
      <c r="C25" s="131">
        <v>45470</v>
      </c>
      <c r="D25" s="131">
        <v>-12654.74</v>
      </c>
      <c r="E25" s="129">
        <f t="shared" ref="E25:E42" si="3">+C25+D25</f>
        <v>32815.26</v>
      </c>
      <c r="F25" s="129">
        <v>23279.32</v>
      </c>
      <c r="G25" s="129">
        <v>9535.94</v>
      </c>
      <c r="H25" s="130">
        <f t="shared" si="1"/>
        <v>0</v>
      </c>
    </row>
    <row r="26" spans="1:11" ht="12.75" customHeight="1" x14ac:dyDescent="0.3">
      <c r="A26" s="11">
        <v>54103</v>
      </c>
      <c r="B26" s="12" t="s">
        <v>26</v>
      </c>
      <c r="C26" s="131">
        <v>1200</v>
      </c>
      <c r="D26" s="131">
        <v>-38.85</v>
      </c>
      <c r="E26" s="129">
        <f t="shared" si="3"/>
        <v>1161.1500000000001</v>
      </c>
      <c r="F26" s="129">
        <v>508.06</v>
      </c>
      <c r="G26" s="129">
        <v>653.09</v>
      </c>
      <c r="H26" s="130">
        <f t="shared" si="1"/>
        <v>0</v>
      </c>
    </row>
    <row r="27" spans="1:11" ht="12.75" customHeight="1" x14ac:dyDescent="0.3">
      <c r="A27" s="11">
        <v>54104</v>
      </c>
      <c r="B27" s="12" t="s">
        <v>27</v>
      </c>
      <c r="C27" s="131">
        <v>55590</v>
      </c>
      <c r="D27" s="131">
        <v>19629.61</v>
      </c>
      <c r="E27" s="129">
        <f t="shared" si="3"/>
        <v>75219.61</v>
      </c>
      <c r="F27" s="129">
        <v>74969.06</v>
      </c>
      <c r="G27" s="129">
        <f>27815.83-27565.28</f>
        <v>250.55000000000291</v>
      </c>
      <c r="H27" s="130">
        <f t="shared" si="1"/>
        <v>0</v>
      </c>
    </row>
    <row r="28" spans="1:11" ht="12.75" customHeight="1" x14ac:dyDescent="0.3">
      <c r="A28" s="11">
        <v>54105</v>
      </c>
      <c r="B28" s="12" t="s">
        <v>28</v>
      </c>
      <c r="C28" s="131">
        <v>27325</v>
      </c>
      <c r="D28" s="131">
        <v>4205.84</v>
      </c>
      <c r="E28" s="129">
        <f t="shared" si="3"/>
        <v>31530.84</v>
      </c>
      <c r="F28" s="129">
        <v>30263.439999999999</v>
      </c>
      <c r="G28" s="129">
        <v>1267.4000000000001</v>
      </c>
      <c r="H28" s="130">
        <f t="shared" si="1"/>
        <v>0</v>
      </c>
      <c r="K28" s="15"/>
    </row>
    <row r="29" spans="1:11" ht="12.75" customHeight="1" x14ac:dyDescent="0.3">
      <c r="A29" s="11">
        <v>54106</v>
      </c>
      <c r="B29" s="12" t="s">
        <v>29</v>
      </c>
      <c r="C29" s="131">
        <v>225</v>
      </c>
      <c r="D29" s="131">
        <v>585.9</v>
      </c>
      <c r="E29" s="129">
        <f t="shared" si="3"/>
        <v>810.9</v>
      </c>
      <c r="F29" s="129">
        <v>774.45</v>
      </c>
      <c r="G29" s="129">
        <f>72.9-36.45</f>
        <v>36.450000000000003</v>
      </c>
      <c r="H29" s="130">
        <v>0</v>
      </c>
    </row>
    <row r="30" spans="1:11" ht="12.75" customHeight="1" x14ac:dyDescent="0.3">
      <c r="A30" s="11">
        <v>54107</v>
      </c>
      <c r="B30" s="12" t="s">
        <v>30</v>
      </c>
      <c r="C30" s="131">
        <v>25105</v>
      </c>
      <c r="D30" s="131">
        <v>1279.1500000000001</v>
      </c>
      <c r="E30" s="129">
        <f t="shared" si="3"/>
        <v>26384.15</v>
      </c>
      <c r="F30" s="129">
        <v>20533.650000000001</v>
      </c>
      <c r="G30" s="129">
        <v>5850.5</v>
      </c>
      <c r="H30" s="130">
        <f t="shared" si="1"/>
        <v>0</v>
      </c>
    </row>
    <row r="31" spans="1:11" ht="12.75" customHeight="1" x14ac:dyDescent="0.3">
      <c r="A31" s="11">
        <v>54108</v>
      </c>
      <c r="B31" s="12" t="s">
        <v>31</v>
      </c>
      <c r="C31" s="131">
        <v>17645</v>
      </c>
      <c r="D31" s="131">
        <v>-2611.0300000000002</v>
      </c>
      <c r="E31" s="129">
        <f t="shared" si="3"/>
        <v>15033.97</v>
      </c>
      <c r="F31" s="129">
        <v>12180.96</v>
      </c>
      <c r="G31" s="129">
        <v>2853.01</v>
      </c>
      <c r="H31" s="130">
        <f t="shared" si="1"/>
        <v>0</v>
      </c>
    </row>
    <row r="32" spans="1:11" ht="12.75" customHeight="1" x14ac:dyDescent="0.3">
      <c r="A32" s="11">
        <v>54109</v>
      </c>
      <c r="B32" s="12" t="s">
        <v>32</v>
      </c>
      <c r="C32" s="131">
        <v>7140</v>
      </c>
      <c r="D32" s="131">
        <v>434.16</v>
      </c>
      <c r="E32" s="129">
        <f t="shared" si="3"/>
        <v>7574.16</v>
      </c>
      <c r="F32" s="129">
        <v>7574.16</v>
      </c>
      <c r="G32" s="129">
        <v>0</v>
      </c>
      <c r="H32" s="130">
        <f t="shared" si="1"/>
        <v>0</v>
      </c>
    </row>
    <row r="33" spans="1:12" ht="12.75" customHeight="1" x14ac:dyDescent="0.3">
      <c r="A33" s="11">
        <v>54110</v>
      </c>
      <c r="B33" s="12" t="s">
        <v>33</v>
      </c>
      <c r="C33" s="131">
        <v>57710</v>
      </c>
      <c r="D33" s="131">
        <v>-24.67</v>
      </c>
      <c r="E33" s="129">
        <f t="shared" si="3"/>
        <v>57685.33</v>
      </c>
      <c r="F33" s="129">
        <v>57265.7</v>
      </c>
      <c r="G33" s="129">
        <f>671.88-252.25</f>
        <v>419.63</v>
      </c>
      <c r="H33" s="130">
        <v>0</v>
      </c>
    </row>
    <row r="34" spans="1:12" ht="12.75" customHeight="1" x14ac:dyDescent="0.3">
      <c r="A34" s="11">
        <v>54111</v>
      </c>
      <c r="B34" s="12" t="s">
        <v>34</v>
      </c>
      <c r="C34" s="131">
        <v>925</v>
      </c>
      <c r="D34" s="131">
        <v>322.61</v>
      </c>
      <c r="E34" s="129">
        <f t="shared" si="3"/>
        <v>1247.6100000000001</v>
      </c>
      <c r="F34" s="129">
        <v>1031.56</v>
      </c>
      <c r="G34" s="129">
        <v>216.05</v>
      </c>
      <c r="H34" s="130">
        <f t="shared" si="1"/>
        <v>0</v>
      </c>
      <c r="L34" s="16"/>
    </row>
    <row r="35" spans="1:12" ht="12.75" customHeight="1" x14ac:dyDescent="0.3">
      <c r="A35" s="11">
        <v>54112</v>
      </c>
      <c r="B35" s="12" t="s">
        <v>35</v>
      </c>
      <c r="C35" s="131">
        <v>2500</v>
      </c>
      <c r="D35" s="131">
        <v>718.5</v>
      </c>
      <c r="E35" s="129">
        <f t="shared" si="3"/>
        <v>3218.5</v>
      </c>
      <c r="F35" s="129">
        <v>2303.4499999999998</v>
      </c>
      <c r="G35" s="129">
        <v>915.05</v>
      </c>
      <c r="H35" s="130">
        <f t="shared" si="1"/>
        <v>0</v>
      </c>
      <c r="L35" s="16"/>
    </row>
    <row r="36" spans="1:12" ht="12.75" customHeight="1" x14ac:dyDescent="0.3">
      <c r="A36" s="11">
        <v>54113</v>
      </c>
      <c r="B36" s="12" t="s">
        <v>36</v>
      </c>
      <c r="C36" s="131">
        <v>1060</v>
      </c>
      <c r="D36" s="131">
        <v>21591.21</v>
      </c>
      <c r="E36" s="129">
        <f t="shared" si="3"/>
        <v>22651.21</v>
      </c>
      <c r="F36" s="129">
        <v>22651.21</v>
      </c>
      <c r="G36" s="129">
        <v>0</v>
      </c>
      <c r="H36" s="130">
        <f t="shared" si="1"/>
        <v>0</v>
      </c>
      <c r="L36" s="16"/>
    </row>
    <row r="37" spans="1:12" ht="12.75" customHeight="1" x14ac:dyDescent="0.3">
      <c r="A37" s="11">
        <v>54114</v>
      </c>
      <c r="B37" s="12" t="s">
        <v>37</v>
      </c>
      <c r="C37" s="131">
        <v>7275</v>
      </c>
      <c r="D37" s="131">
        <v>1206.68</v>
      </c>
      <c r="E37" s="129">
        <f t="shared" si="3"/>
        <v>8481.68</v>
      </c>
      <c r="F37" s="129">
        <v>8479.35</v>
      </c>
      <c r="G37" s="129">
        <v>2.33</v>
      </c>
      <c r="H37" s="130">
        <v>0</v>
      </c>
    </row>
    <row r="38" spans="1:12" ht="12.75" customHeight="1" x14ac:dyDescent="0.3">
      <c r="A38" s="11">
        <v>54115</v>
      </c>
      <c r="B38" s="12" t="s">
        <v>38</v>
      </c>
      <c r="C38" s="131">
        <v>4195</v>
      </c>
      <c r="D38" s="131">
        <v>10873.86</v>
      </c>
      <c r="E38" s="129">
        <f t="shared" si="3"/>
        <v>15068.86</v>
      </c>
      <c r="F38" s="129">
        <v>15049.36</v>
      </c>
      <c r="G38" s="129">
        <v>19.5</v>
      </c>
      <c r="H38" s="130">
        <f t="shared" si="1"/>
        <v>0</v>
      </c>
    </row>
    <row r="39" spans="1:12" ht="12.75" customHeight="1" x14ac:dyDescent="0.3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240</v>
      </c>
      <c r="G39" s="129">
        <v>560</v>
      </c>
      <c r="H39" s="130">
        <f t="shared" si="1"/>
        <v>0</v>
      </c>
    </row>
    <row r="40" spans="1:12" ht="12.75" customHeight="1" x14ac:dyDescent="0.3">
      <c r="A40" s="11">
        <v>54118</v>
      </c>
      <c r="B40" s="12" t="s">
        <v>40</v>
      </c>
      <c r="C40" s="131">
        <v>2414</v>
      </c>
      <c r="D40" s="131">
        <v>1483.12</v>
      </c>
      <c r="E40" s="129">
        <f t="shared" si="3"/>
        <v>3897.12</v>
      </c>
      <c r="F40" s="129">
        <v>2368.81</v>
      </c>
      <c r="G40" s="129">
        <v>1528.31</v>
      </c>
      <c r="H40" s="130">
        <f t="shared" si="1"/>
        <v>0</v>
      </c>
    </row>
    <row r="41" spans="1:12" ht="12.75" customHeight="1" x14ac:dyDescent="0.3">
      <c r="A41" s="11">
        <v>54119</v>
      </c>
      <c r="B41" s="12" t="s">
        <v>41</v>
      </c>
      <c r="C41" s="131">
        <v>2600</v>
      </c>
      <c r="D41" s="131">
        <v>-545</v>
      </c>
      <c r="E41" s="129">
        <f t="shared" si="3"/>
        <v>2055</v>
      </c>
      <c r="F41" s="129">
        <v>1892.18</v>
      </c>
      <c r="G41" s="129">
        <v>162.82</v>
      </c>
      <c r="H41" s="130">
        <f t="shared" si="1"/>
        <v>0</v>
      </c>
    </row>
    <row r="42" spans="1:12" ht="12.75" customHeight="1" thickBot="1" x14ac:dyDescent="0.35">
      <c r="A42" s="17">
        <v>54199</v>
      </c>
      <c r="B42" s="18" t="s">
        <v>42</v>
      </c>
      <c r="C42" s="139">
        <v>987925</v>
      </c>
      <c r="D42" s="139">
        <v>-458733.06</v>
      </c>
      <c r="E42" s="129">
        <f t="shared" si="3"/>
        <v>529191.93999999994</v>
      </c>
      <c r="F42" s="129">
        <v>513566.01</v>
      </c>
      <c r="G42" s="129">
        <v>15625.93</v>
      </c>
      <c r="H42" s="140">
        <v>0</v>
      </c>
    </row>
    <row r="43" spans="1:12" ht="12.75" customHeight="1" thickBot="1" x14ac:dyDescent="0.35">
      <c r="A43" s="19"/>
      <c r="B43" s="20" t="s">
        <v>43</v>
      </c>
      <c r="C43" s="141">
        <f>SUM(C25:C42)</f>
        <v>1247104</v>
      </c>
      <c r="D43" s="141">
        <f>SUM(D25:D42)</f>
        <v>-412276.70999999996</v>
      </c>
      <c r="E43" s="141">
        <f>SUM(E25:E42)</f>
        <v>834827.28999999992</v>
      </c>
      <c r="F43" s="141">
        <f>SUM(F25:F42)</f>
        <v>794930.73</v>
      </c>
      <c r="G43" s="141">
        <f>SUM(G25:G42)</f>
        <v>39896.560000000005</v>
      </c>
      <c r="H43" s="142">
        <v>0</v>
      </c>
    </row>
    <row r="44" spans="1:12" ht="12.75" customHeight="1" x14ac:dyDescent="0.3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3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5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3">
      <c r="A48" s="25">
        <v>54201</v>
      </c>
      <c r="B48" s="26" t="s">
        <v>45</v>
      </c>
      <c r="C48" s="145">
        <v>197345</v>
      </c>
      <c r="D48" s="145">
        <v>-32661</v>
      </c>
      <c r="E48" s="129">
        <f>+C48+D48</f>
        <v>164684</v>
      </c>
      <c r="F48" s="129">
        <v>116880.3</v>
      </c>
      <c r="G48" s="129">
        <v>47803.7</v>
      </c>
      <c r="H48" s="146">
        <f t="shared" si="1"/>
        <v>0</v>
      </c>
    </row>
    <row r="49" spans="1:8" ht="12.75" customHeight="1" x14ac:dyDescent="0.3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17414.16</v>
      </c>
      <c r="G49" s="129">
        <v>25095.06</v>
      </c>
      <c r="H49" s="130">
        <f t="shared" si="1"/>
        <v>0</v>
      </c>
    </row>
    <row r="50" spans="1:8" ht="12.75" customHeight="1" x14ac:dyDescent="0.3">
      <c r="A50" s="17">
        <v>54203</v>
      </c>
      <c r="B50" s="18" t="s">
        <v>47</v>
      </c>
      <c r="C50" s="139">
        <v>146650</v>
      </c>
      <c r="D50" s="139">
        <v>4686.9399999999996</v>
      </c>
      <c r="E50" s="129">
        <f>+C50+D50</f>
        <v>151336.94</v>
      </c>
      <c r="F50" s="129">
        <v>122963.34</v>
      </c>
      <c r="G50" s="129">
        <v>28373.599999999999</v>
      </c>
      <c r="H50" s="140">
        <f t="shared" si="1"/>
        <v>0</v>
      </c>
    </row>
    <row r="51" spans="1:8" ht="12.75" customHeight="1" x14ac:dyDescent="0.3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1200</v>
      </c>
      <c r="H51" s="147">
        <f t="shared" si="1"/>
        <v>0</v>
      </c>
    </row>
    <row r="52" spans="1:8" ht="12.75" customHeight="1" x14ac:dyDescent="0.3">
      <c r="A52" s="27"/>
      <c r="B52" s="14" t="s">
        <v>43</v>
      </c>
      <c r="C52" s="134">
        <f>SUM(C48:C51)</f>
        <v>387795</v>
      </c>
      <c r="D52" s="134">
        <f>SUM(D48:D51)</f>
        <v>-28064.84</v>
      </c>
      <c r="E52" s="134">
        <f>SUM(E48:E51)</f>
        <v>359730.16000000003</v>
      </c>
      <c r="F52" s="134">
        <f>SUM(F48:F51)</f>
        <v>257257.8</v>
      </c>
      <c r="G52" s="134">
        <f>SUM(G48:G51)</f>
        <v>102472.35999999999</v>
      </c>
      <c r="H52" s="148">
        <f t="shared" si="1"/>
        <v>0</v>
      </c>
    </row>
    <row r="53" spans="1:8" ht="12.75" customHeight="1" x14ac:dyDescent="0.3">
      <c r="A53" s="11">
        <v>54301</v>
      </c>
      <c r="B53" s="12" t="s">
        <v>49</v>
      </c>
      <c r="C53" s="131">
        <v>32600</v>
      </c>
      <c r="D53" s="131">
        <v>-2191.94</v>
      </c>
      <c r="E53" s="129">
        <f t="shared" ref="E53:E64" si="4">+C53+D53</f>
        <v>30408.06</v>
      </c>
      <c r="F53" s="129">
        <v>21912.6</v>
      </c>
      <c r="G53" s="129">
        <v>8495.4599999999991</v>
      </c>
      <c r="H53" s="147">
        <f t="shared" si="1"/>
        <v>0</v>
      </c>
    </row>
    <row r="54" spans="1:8" ht="12.75" customHeight="1" x14ac:dyDescent="0.3">
      <c r="A54" s="9">
        <v>54302</v>
      </c>
      <c r="B54" s="10" t="s">
        <v>50</v>
      </c>
      <c r="C54" s="129">
        <v>63000</v>
      </c>
      <c r="D54" s="129">
        <v>-917.97</v>
      </c>
      <c r="E54" s="129">
        <f t="shared" si="4"/>
        <v>62082.03</v>
      </c>
      <c r="F54" s="129">
        <v>54076.41</v>
      </c>
      <c r="G54" s="129">
        <v>8005.62</v>
      </c>
      <c r="H54" s="130">
        <f t="shared" si="1"/>
        <v>0</v>
      </c>
    </row>
    <row r="55" spans="1:8" ht="12.75" customHeight="1" x14ac:dyDescent="0.3">
      <c r="A55" s="11">
        <v>54304</v>
      </c>
      <c r="B55" s="12" t="s">
        <v>51</v>
      </c>
      <c r="C55" s="131">
        <v>4500</v>
      </c>
      <c r="D55" s="131">
        <v>-3845.19</v>
      </c>
      <c r="E55" s="129">
        <f t="shared" si="4"/>
        <v>654.80999999999995</v>
      </c>
      <c r="F55" s="129">
        <v>0</v>
      </c>
      <c r="G55" s="129">
        <v>654.80999999999995</v>
      </c>
      <c r="H55" s="147">
        <f t="shared" si="1"/>
        <v>0</v>
      </c>
    </row>
    <row r="56" spans="1:8" ht="12.75" customHeight="1" x14ac:dyDescent="0.3">
      <c r="A56" s="11">
        <v>54305</v>
      </c>
      <c r="B56" s="12" t="s">
        <v>52</v>
      </c>
      <c r="C56" s="131">
        <v>44600</v>
      </c>
      <c r="D56" s="131">
        <v>-39493.26</v>
      </c>
      <c r="E56" s="129">
        <f t="shared" si="4"/>
        <v>5106.739999999998</v>
      </c>
      <c r="F56" s="129">
        <v>3070.2</v>
      </c>
      <c r="G56" s="129">
        <v>2036.54</v>
      </c>
      <c r="H56" s="147">
        <v>0</v>
      </c>
    </row>
    <row r="57" spans="1:8" ht="12.75" customHeight="1" x14ac:dyDescent="0.3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1"/>
        <v>0</v>
      </c>
    </row>
    <row r="58" spans="1:8" ht="12.75" customHeight="1" x14ac:dyDescent="0.3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470</v>
      </c>
      <c r="H58" s="147">
        <f t="shared" si="1"/>
        <v>0</v>
      </c>
    </row>
    <row r="59" spans="1:8" ht="12.75" customHeight="1" x14ac:dyDescent="0.3">
      <c r="A59" s="11">
        <v>54308</v>
      </c>
      <c r="B59" s="12" t="s">
        <v>55</v>
      </c>
      <c r="C59" s="131">
        <v>500</v>
      </c>
      <c r="D59" s="131">
        <v>-252.6</v>
      </c>
      <c r="E59" s="129">
        <f t="shared" si="4"/>
        <v>247.4</v>
      </c>
      <c r="F59" s="129">
        <v>68</v>
      </c>
      <c r="G59" s="129">
        <v>179.4</v>
      </c>
      <c r="H59" s="147">
        <f t="shared" si="1"/>
        <v>0</v>
      </c>
    </row>
    <row r="60" spans="1:8" ht="12.75" customHeight="1" x14ac:dyDescent="0.3">
      <c r="A60" s="11">
        <v>54313</v>
      </c>
      <c r="B60" s="12" t="s">
        <v>56</v>
      </c>
      <c r="C60" s="131">
        <v>37130</v>
      </c>
      <c r="D60" s="131">
        <v>-18078.97</v>
      </c>
      <c r="E60" s="129">
        <f t="shared" si="4"/>
        <v>19051.03</v>
      </c>
      <c r="F60" s="129">
        <v>14415.5</v>
      </c>
      <c r="G60" s="129">
        <v>4635.53</v>
      </c>
      <c r="H60" s="147">
        <f t="shared" si="1"/>
        <v>0</v>
      </c>
    </row>
    <row r="61" spans="1:8" ht="12.75" customHeight="1" x14ac:dyDescent="0.3">
      <c r="A61" s="11">
        <v>54314</v>
      </c>
      <c r="B61" s="12" t="s">
        <v>57</v>
      </c>
      <c r="C61" s="131">
        <v>35810</v>
      </c>
      <c r="D61" s="131">
        <v>-8246.11</v>
      </c>
      <c r="E61" s="129">
        <f t="shared" si="4"/>
        <v>27563.89</v>
      </c>
      <c r="F61" s="129">
        <v>19607.240000000002</v>
      </c>
      <c r="G61" s="129">
        <v>7956.65</v>
      </c>
      <c r="H61" s="147">
        <f t="shared" si="1"/>
        <v>0</v>
      </c>
    </row>
    <row r="62" spans="1:8" ht="12.75" customHeight="1" x14ac:dyDescent="0.3">
      <c r="A62" s="11">
        <v>54316</v>
      </c>
      <c r="B62" s="12" t="s">
        <v>58</v>
      </c>
      <c r="C62" s="131">
        <v>25000</v>
      </c>
      <c r="D62" s="131">
        <v>-705</v>
      </c>
      <c r="E62" s="129">
        <f t="shared" si="4"/>
        <v>24295</v>
      </c>
      <c r="F62" s="129">
        <v>23007.95</v>
      </c>
      <c r="G62" s="129">
        <v>1287.05</v>
      </c>
      <c r="H62" s="147">
        <f t="shared" si="1"/>
        <v>0</v>
      </c>
    </row>
    <row r="63" spans="1:8" ht="12.75" customHeight="1" x14ac:dyDescent="0.3">
      <c r="A63" s="11">
        <v>54317</v>
      </c>
      <c r="B63" s="12" t="s">
        <v>59</v>
      </c>
      <c r="C63" s="131">
        <v>598270</v>
      </c>
      <c r="D63" s="131">
        <v>-4467.95</v>
      </c>
      <c r="E63" s="129">
        <f t="shared" si="4"/>
        <v>593802.05000000005</v>
      </c>
      <c r="F63" s="129">
        <v>585064.92000000004</v>
      </c>
      <c r="G63" s="129">
        <v>8737.1299999999992</v>
      </c>
      <c r="H63" s="147">
        <f t="shared" si="1"/>
        <v>0</v>
      </c>
    </row>
    <row r="64" spans="1:8" ht="12.75" customHeight="1" x14ac:dyDescent="0.3">
      <c r="A64" s="11">
        <v>54399</v>
      </c>
      <c r="B64" s="12" t="s">
        <v>60</v>
      </c>
      <c r="C64" s="131">
        <v>44460</v>
      </c>
      <c r="D64" s="131">
        <v>59979.91</v>
      </c>
      <c r="E64" s="129">
        <f t="shared" si="4"/>
        <v>104439.91</v>
      </c>
      <c r="F64" s="129">
        <v>101542.32</v>
      </c>
      <c r="G64" s="129">
        <v>2897.59</v>
      </c>
      <c r="H64" s="147">
        <v>0</v>
      </c>
    </row>
    <row r="65" spans="1:11" ht="12.75" customHeight="1" x14ac:dyDescent="0.3">
      <c r="A65" s="27"/>
      <c r="B65" s="14" t="s">
        <v>43</v>
      </c>
      <c r="C65" s="134">
        <f>SUM(C53:C64)</f>
        <v>896670</v>
      </c>
      <c r="D65" s="134">
        <f>SUM(D53:D64)</f>
        <v>-17779.080000000002</v>
      </c>
      <c r="E65" s="134">
        <f>SUM(E53:E64)</f>
        <v>878890.92</v>
      </c>
      <c r="F65" s="134">
        <f>SUM(F53:F64)</f>
        <v>833535.14000000013</v>
      </c>
      <c r="G65" s="134">
        <f>SUM(G53:G64)</f>
        <v>45355.78</v>
      </c>
      <c r="H65" s="148">
        <v>0</v>
      </c>
    </row>
    <row r="66" spans="1:11" ht="12.75" customHeight="1" x14ac:dyDescent="0.3">
      <c r="A66" s="11">
        <v>54402</v>
      </c>
      <c r="B66" s="12" t="s">
        <v>61</v>
      </c>
      <c r="C66" s="131">
        <v>11035</v>
      </c>
      <c r="D66" s="131">
        <v>-7402.6</v>
      </c>
      <c r="E66" s="129">
        <f>+C66+D66</f>
        <v>3632.3999999999996</v>
      </c>
      <c r="F66" s="129">
        <v>987.24</v>
      </c>
      <c r="G66" s="131">
        <v>2645.16</v>
      </c>
      <c r="H66" s="147">
        <f t="shared" si="1"/>
        <v>0</v>
      </c>
    </row>
    <row r="67" spans="1:11" ht="12.75" customHeight="1" x14ac:dyDescent="0.3">
      <c r="A67" s="11">
        <v>54403</v>
      </c>
      <c r="B67" s="12" t="s">
        <v>62</v>
      </c>
      <c r="C67" s="131">
        <v>11460</v>
      </c>
      <c r="D67" s="131">
        <v>-271.39</v>
      </c>
      <c r="E67" s="129">
        <f>+C67+D67</f>
        <v>11188.61</v>
      </c>
      <c r="F67" s="129">
        <v>3896</v>
      </c>
      <c r="G67" s="129">
        <v>7292.61</v>
      </c>
      <c r="H67" s="147">
        <f t="shared" si="1"/>
        <v>0</v>
      </c>
    </row>
    <row r="68" spans="1:11" ht="12.75" customHeight="1" x14ac:dyDescent="0.3">
      <c r="A68" s="11">
        <v>54404</v>
      </c>
      <c r="B68" s="12" t="s">
        <v>63</v>
      </c>
      <c r="C68" s="131">
        <v>20000</v>
      </c>
      <c r="D68" s="131">
        <v>-7765</v>
      </c>
      <c r="E68" s="129">
        <f>+C68+D68</f>
        <v>12235</v>
      </c>
      <c r="F68" s="129">
        <v>2235</v>
      </c>
      <c r="G68" s="129">
        <v>10000</v>
      </c>
      <c r="H68" s="147">
        <f t="shared" si="1"/>
        <v>0</v>
      </c>
    </row>
    <row r="69" spans="1:11" ht="12.75" customHeight="1" x14ac:dyDescent="0.3">
      <c r="A69" s="27"/>
      <c r="B69" s="14" t="s">
        <v>43</v>
      </c>
      <c r="C69" s="134">
        <f>SUM(C66:C68)</f>
        <v>42495</v>
      </c>
      <c r="D69" s="134">
        <f>SUM(D66:D68)</f>
        <v>-15438.990000000002</v>
      </c>
      <c r="E69" s="134">
        <f>SUM(E66:E68)</f>
        <v>27056.010000000002</v>
      </c>
      <c r="F69" s="134">
        <f>SUM(F66:F68)</f>
        <v>7118.24</v>
      </c>
      <c r="G69" s="134">
        <f>SUM(G66:G68)</f>
        <v>19937.77</v>
      </c>
      <c r="H69" s="148">
        <f t="shared" si="1"/>
        <v>0</v>
      </c>
    </row>
    <row r="70" spans="1:11" ht="12.75" customHeight="1" x14ac:dyDescent="0.3">
      <c r="A70" s="11">
        <v>54505</v>
      </c>
      <c r="B70" s="12" t="s">
        <v>64</v>
      </c>
      <c r="C70" s="131">
        <v>7000</v>
      </c>
      <c r="D70" s="131">
        <v>1153.83</v>
      </c>
      <c r="E70" s="129">
        <f>+C70+D70</f>
        <v>8153.83</v>
      </c>
      <c r="F70" s="129">
        <v>4305.67</v>
      </c>
      <c r="G70" s="129">
        <v>3848.16</v>
      </c>
      <c r="H70" s="147">
        <f t="shared" si="1"/>
        <v>0</v>
      </c>
    </row>
    <row r="71" spans="1:11" ht="12.75" customHeight="1" x14ac:dyDescent="0.3">
      <c r="A71" s="11">
        <v>54599</v>
      </c>
      <c r="B71" s="12" t="s">
        <v>65</v>
      </c>
      <c r="C71" s="131">
        <v>78800</v>
      </c>
      <c r="D71" s="131">
        <v>-77030.75</v>
      </c>
      <c r="E71" s="129">
        <f>+C71+D71</f>
        <v>1769.25</v>
      </c>
      <c r="F71" s="129">
        <v>0</v>
      </c>
      <c r="G71" s="129">
        <v>1769.25</v>
      </c>
      <c r="H71" s="147">
        <f t="shared" si="1"/>
        <v>0</v>
      </c>
    </row>
    <row r="72" spans="1:11" ht="12.75" customHeight="1" x14ac:dyDescent="0.3">
      <c r="A72" s="27"/>
      <c r="B72" s="14" t="s">
        <v>43</v>
      </c>
      <c r="C72" s="134">
        <f>SUM(C70:C71)</f>
        <v>85800</v>
      </c>
      <c r="D72" s="134">
        <f>SUM(D70:D71)</f>
        <v>-75876.92</v>
      </c>
      <c r="E72" s="134">
        <f>SUM(E70:E71)</f>
        <v>9923.08</v>
      </c>
      <c r="F72" s="134">
        <f>SUM(F70:F71)</f>
        <v>4305.67</v>
      </c>
      <c r="G72" s="134">
        <f>SUM(G70:G71)</f>
        <v>5617.41</v>
      </c>
      <c r="H72" s="147">
        <f t="shared" si="1"/>
        <v>0</v>
      </c>
    </row>
    <row r="73" spans="1:11" ht="12.75" customHeight="1" x14ac:dyDescent="0.3">
      <c r="A73" s="28"/>
      <c r="B73" s="14" t="s">
        <v>24</v>
      </c>
      <c r="C73" s="134">
        <f>+C72+C69+C65+C52+C43</f>
        <v>2659864</v>
      </c>
      <c r="D73" s="134">
        <f>+D72+D69+D65+D52+D43</f>
        <v>-549436.54</v>
      </c>
      <c r="E73" s="135">
        <f>+E72+E69+E65+E52+E43</f>
        <v>2110427.46</v>
      </c>
      <c r="F73" s="136">
        <f>+F72+F69+F65+F52+F43</f>
        <v>1897147.58</v>
      </c>
      <c r="G73" s="149">
        <f>+G72+G69+G65+G52+G43</f>
        <v>213279.87999999998</v>
      </c>
      <c r="H73" s="150">
        <f t="shared" si="1"/>
        <v>0</v>
      </c>
      <c r="J73" s="179"/>
      <c r="K73" s="182"/>
    </row>
    <row r="74" spans="1:11" ht="12.75" customHeight="1" x14ac:dyDescent="0.3">
      <c r="A74" s="11">
        <v>55599</v>
      </c>
      <c r="B74" s="12" t="s">
        <v>66</v>
      </c>
      <c r="C74" s="131">
        <v>4710</v>
      </c>
      <c r="D74" s="131">
        <v>-1131.8499999999999</v>
      </c>
      <c r="E74" s="129">
        <f>+C74+D74</f>
        <v>3578.15</v>
      </c>
      <c r="F74" s="129">
        <v>3357.38</v>
      </c>
      <c r="G74" s="129">
        <v>220.77</v>
      </c>
      <c r="H74" s="147">
        <f t="shared" si="1"/>
        <v>0</v>
      </c>
    </row>
    <row r="75" spans="1:11" ht="12.75" customHeight="1" x14ac:dyDescent="0.3">
      <c r="A75" s="27"/>
      <c r="B75" s="14" t="s">
        <v>43</v>
      </c>
      <c r="C75" s="134">
        <f>SUM(C74)</f>
        <v>4710</v>
      </c>
      <c r="D75" s="134">
        <f>SUM(D74)</f>
        <v>-1131.8499999999999</v>
      </c>
      <c r="E75" s="134">
        <f>SUM(E74)</f>
        <v>3578.15</v>
      </c>
      <c r="F75" s="134">
        <f>SUM(F74)</f>
        <v>3357.38</v>
      </c>
      <c r="G75" s="134">
        <f>SUM(G74)</f>
        <v>220.77</v>
      </c>
      <c r="H75" s="147">
        <f t="shared" ref="H75:H101" si="5">+E75-F75-G75</f>
        <v>0</v>
      </c>
    </row>
    <row r="76" spans="1:11" ht="12.75" customHeight="1" x14ac:dyDescent="0.3">
      <c r="A76" s="11">
        <v>55601</v>
      </c>
      <c r="B76" s="12" t="s">
        <v>67</v>
      </c>
      <c r="C76" s="131">
        <v>48000</v>
      </c>
      <c r="D76" s="131">
        <v>-11134.54</v>
      </c>
      <c r="E76" s="129">
        <f>+C76+D76</f>
        <v>36865.46</v>
      </c>
      <c r="F76" s="129">
        <v>36865.46</v>
      </c>
      <c r="G76" s="129">
        <v>0</v>
      </c>
      <c r="H76" s="147">
        <f t="shared" si="5"/>
        <v>0</v>
      </c>
    </row>
    <row r="77" spans="1:11" ht="12.75" customHeight="1" x14ac:dyDescent="0.3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1" ht="12.75" customHeight="1" x14ac:dyDescent="0.3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1" ht="12.75" customHeight="1" x14ac:dyDescent="0.3">
      <c r="A79" s="27"/>
      <c r="B79" s="14" t="s">
        <v>43</v>
      </c>
      <c r="C79" s="134">
        <f>SUM(C76:C78)</f>
        <v>74025</v>
      </c>
      <c r="D79" s="134">
        <f>SUM(D76:D77)</f>
        <v>3197.9299999999985</v>
      </c>
      <c r="E79" s="134">
        <f>SUM(E76:E78)</f>
        <v>77222.929999999993</v>
      </c>
      <c r="F79" s="134">
        <f>SUM(F76:F78)</f>
        <v>77222.929999999993</v>
      </c>
      <c r="G79" s="134">
        <f>SUM(G76:G78)</f>
        <v>0</v>
      </c>
      <c r="H79" s="147">
        <f t="shared" si="5"/>
        <v>0</v>
      </c>
      <c r="I79" s="29"/>
    </row>
    <row r="80" spans="1:11" ht="12.75" customHeight="1" x14ac:dyDescent="0.3">
      <c r="A80" s="28"/>
      <c r="B80" s="14" t="s">
        <v>24</v>
      </c>
      <c r="C80" s="134">
        <f>+C79+C75</f>
        <v>78735</v>
      </c>
      <c r="D80" s="134">
        <f>+D75+D79</f>
        <v>2066.0799999999986</v>
      </c>
      <c r="E80" s="135">
        <f>+E79+E75</f>
        <v>80801.079999999987</v>
      </c>
      <c r="F80" s="136">
        <f>+F79+F75</f>
        <v>80580.31</v>
      </c>
      <c r="G80" s="149">
        <f>+G75+G79</f>
        <v>220.77</v>
      </c>
      <c r="H80" s="150">
        <v>0</v>
      </c>
      <c r="I80" s="29"/>
    </row>
    <row r="81" spans="1:9" s="31" customFormat="1" ht="12.75" customHeight="1" x14ac:dyDescent="0.3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2004.6</v>
      </c>
      <c r="H81" s="147">
        <f t="shared" si="5"/>
        <v>0</v>
      </c>
      <c r="I81" s="30"/>
    </row>
    <row r="82" spans="1:9" s="31" customFormat="1" ht="12.75" customHeight="1" x14ac:dyDescent="0.3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3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2004.6</v>
      </c>
      <c r="H83" s="148">
        <f t="shared" si="5"/>
        <v>0</v>
      </c>
      <c r="I83" s="30"/>
    </row>
    <row r="84" spans="1:9" s="31" customFormat="1" ht="12.75" customHeight="1" x14ac:dyDescent="0.3">
      <c r="A84" s="11">
        <v>56404</v>
      </c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5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5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2262.4299999999998</v>
      </c>
      <c r="H86" s="157">
        <f t="shared" si="6"/>
        <v>0</v>
      </c>
      <c r="I86" s="30"/>
    </row>
    <row r="87" spans="1:9" s="31" customFormat="1" ht="12.75" customHeight="1" x14ac:dyDescent="0.3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3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3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5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5">
      <c r="A92" s="37">
        <v>61101</v>
      </c>
      <c r="B92" s="38" t="s">
        <v>73</v>
      </c>
      <c r="C92" s="158">
        <v>3060</v>
      </c>
      <c r="D92" s="158">
        <v>11280</v>
      </c>
      <c r="E92" s="145">
        <f t="shared" ref="E92:E98" si="7">+C92+D92</f>
        <v>14340</v>
      </c>
      <c r="F92" s="145">
        <v>14340</v>
      </c>
      <c r="G92" s="158">
        <v>0</v>
      </c>
      <c r="H92" s="146">
        <f t="shared" si="5"/>
        <v>0</v>
      </c>
      <c r="I92" s="39"/>
    </row>
    <row r="93" spans="1:9" s="40" customFormat="1" ht="12.75" customHeight="1" x14ac:dyDescent="0.25">
      <c r="A93" s="27">
        <v>61102</v>
      </c>
      <c r="B93" s="41" t="s">
        <v>74</v>
      </c>
      <c r="C93" s="132">
        <v>6760</v>
      </c>
      <c r="D93" s="132">
        <v>11121.11</v>
      </c>
      <c r="E93" s="129">
        <f t="shared" si="7"/>
        <v>17881.11</v>
      </c>
      <c r="F93" s="129">
        <v>17881.11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5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5">
      <c r="A95" s="27">
        <v>61104</v>
      </c>
      <c r="B95" s="41" t="s">
        <v>76</v>
      </c>
      <c r="C95" s="132">
        <v>16000</v>
      </c>
      <c r="D95" s="132">
        <v>77301.23</v>
      </c>
      <c r="E95" s="129">
        <f t="shared" si="7"/>
        <v>93301.23</v>
      </c>
      <c r="F95" s="129">
        <v>93290.97</v>
      </c>
      <c r="G95" s="132">
        <v>10.26</v>
      </c>
      <c r="H95" s="147">
        <v>0</v>
      </c>
      <c r="I95" s="39"/>
    </row>
    <row r="96" spans="1:9" s="40" customFormat="1" ht="12.75" customHeight="1" x14ac:dyDescent="0.25">
      <c r="A96" s="27">
        <v>61105</v>
      </c>
      <c r="B96" s="41" t="s">
        <v>90</v>
      </c>
      <c r="C96" s="132"/>
      <c r="D96" s="132">
        <v>111556</v>
      </c>
      <c r="E96" s="129">
        <f t="shared" si="7"/>
        <v>111556</v>
      </c>
      <c r="F96" s="129">
        <v>111556</v>
      </c>
      <c r="G96" s="132">
        <v>0</v>
      </c>
      <c r="H96" s="147">
        <f t="shared" si="5"/>
        <v>0</v>
      </c>
      <c r="I96" s="39"/>
    </row>
    <row r="97" spans="1:11" s="31" customFormat="1" ht="12.75" customHeight="1" x14ac:dyDescent="0.3">
      <c r="A97" s="11">
        <v>61108</v>
      </c>
      <c r="B97" s="12" t="s">
        <v>40</v>
      </c>
      <c r="C97" s="131">
        <v>1000</v>
      </c>
      <c r="D97" s="131">
        <v>-1000</v>
      </c>
      <c r="E97" s="129">
        <f t="shared" si="7"/>
        <v>0</v>
      </c>
      <c r="F97" s="129">
        <v>0</v>
      </c>
      <c r="G97" s="131">
        <v>0</v>
      </c>
      <c r="H97" s="147">
        <f t="shared" si="5"/>
        <v>0</v>
      </c>
      <c r="I97" s="30"/>
    </row>
    <row r="98" spans="1:11" s="31" customFormat="1" ht="12.75" customHeight="1" x14ac:dyDescent="0.3">
      <c r="A98" s="11">
        <v>61199</v>
      </c>
      <c r="B98" s="12" t="s">
        <v>82</v>
      </c>
      <c r="C98" s="131">
        <v>0</v>
      </c>
      <c r="D98" s="131">
        <v>4824.55</v>
      </c>
      <c r="E98" s="129">
        <f t="shared" si="7"/>
        <v>4824.55</v>
      </c>
      <c r="F98" s="129">
        <v>4824.55</v>
      </c>
      <c r="G98" s="131">
        <v>0</v>
      </c>
      <c r="H98" s="147">
        <v>0</v>
      </c>
      <c r="I98" s="30"/>
    </row>
    <row r="99" spans="1:11" s="31" customFormat="1" ht="12.75" customHeight="1" x14ac:dyDescent="0.3">
      <c r="A99" s="27"/>
      <c r="B99" s="14" t="s">
        <v>43</v>
      </c>
      <c r="C99" s="134">
        <f t="shared" ref="C99:H99" si="8">SUM(C92:C98)</f>
        <v>27320</v>
      </c>
      <c r="D99" s="134">
        <f>SUM(D92:D98)</f>
        <v>214582.88999999998</v>
      </c>
      <c r="E99" s="134">
        <f t="shared" si="8"/>
        <v>241902.88999999998</v>
      </c>
      <c r="F99" s="134">
        <f t="shared" si="8"/>
        <v>241892.63</v>
      </c>
      <c r="G99" s="134">
        <f t="shared" si="8"/>
        <v>10.26</v>
      </c>
      <c r="H99" s="148">
        <f t="shared" si="8"/>
        <v>0</v>
      </c>
      <c r="I99" s="30"/>
    </row>
    <row r="100" spans="1:11" s="31" customFormat="1" ht="12.75" customHeight="1" x14ac:dyDescent="0.3">
      <c r="A100" s="11">
        <v>61403</v>
      </c>
      <c r="B100" s="12" t="s">
        <v>77</v>
      </c>
      <c r="C100" s="131">
        <v>9235</v>
      </c>
      <c r="D100" s="131">
        <v>36904.1</v>
      </c>
      <c r="E100" s="129">
        <f>+C100+D100</f>
        <v>46139.1</v>
      </c>
      <c r="F100" s="131">
        <v>46139.1</v>
      </c>
      <c r="G100" s="131">
        <v>0</v>
      </c>
      <c r="H100" s="147">
        <f t="shared" si="5"/>
        <v>0</v>
      </c>
      <c r="I100" s="30"/>
    </row>
    <row r="101" spans="1:11" s="31" customFormat="1" ht="12.75" customHeight="1" thickBot="1" x14ac:dyDescent="0.35">
      <c r="A101" s="42"/>
      <c r="B101" s="43" t="s">
        <v>43</v>
      </c>
      <c r="C101" s="159">
        <f>+C100</f>
        <v>9235</v>
      </c>
      <c r="D101" s="159">
        <f>+D100</f>
        <v>36904.1</v>
      </c>
      <c r="E101" s="160">
        <f>+E100</f>
        <v>46139.1</v>
      </c>
      <c r="F101" s="160">
        <f>+F100</f>
        <v>46139.1</v>
      </c>
      <c r="G101" s="160">
        <f>SUM(G100)</f>
        <v>0</v>
      </c>
      <c r="H101" s="161">
        <f t="shared" si="5"/>
        <v>0</v>
      </c>
      <c r="I101" s="30"/>
    </row>
    <row r="102" spans="1:11" s="31" customFormat="1" ht="12.75" customHeight="1" thickBot="1" x14ac:dyDescent="0.35">
      <c r="A102" s="44"/>
      <c r="B102" s="45" t="s">
        <v>24</v>
      </c>
      <c r="C102" s="162">
        <f>+C99+C101</f>
        <v>36555</v>
      </c>
      <c r="D102" s="162">
        <f>+D101+D99</f>
        <v>251486.99</v>
      </c>
      <c r="E102" s="163">
        <f>+E101+E99</f>
        <v>288041.99</v>
      </c>
      <c r="F102" s="164">
        <f>+F101+F99</f>
        <v>288031.73</v>
      </c>
      <c r="G102" s="165">
        <f>SUM(G101+G99)</f>
        <v>10.26</v>
      </c>
      <c r="H102" s="166">
        <f>+H101+H99</f>
        <v>0</v>
      </c>
      <c r="I102" s="30"/>
    </row>
    <row r="103" spans="1:11" ht="12.75" customHeight="1" x14ac:dyDescent="0.3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10201738.610000001</v>
      </c>
      <c r="G103" s="171">
        <f>+G24+G73+G80+G86+G102</f>
        <v>485665.38999999996</v>
      </c>
      <c r="H103" s="172">
        <v>0</v>
      </c>
      <c r="I103" s="29"/>
      <c r="J103" s="16"/>
      <c r="K103" s="16"/>
    </row>
    <row r="104" spans="1:11" ht="12.75" customHeight="1" x14ac:dyDescent="0.3">
      <c r="C104" s="48"/>
      <c r="D104" s="48"/>
      <c r="E104" s="48"/>
      <c r="F104" s="48"/>
      <c r="G104" s="48"/>
      <c r="H104" s="29"/>
      <c r="I104" s="29"/>
      <c r="J104" s="16"/>
    </row>
    <row r="105" spans="1:11" ht="12.75" customHeight="1" x14ac:dyDescent="0.3">
      <c r="C105" s="48"/>
      <c r="D105" s="48"/>
      <c r="E105" s="48"/>
      <c r="F105" s="48"/>
      <c r="G105" s="48"/>
      <c r="H105" s="29"/>
      <c r="I105" s="29"/>
    </row>
    <row r="106" spans="1:11" ht="12.75" customHeight="1" x14ac:dyDescent="0.3">
      <c r="C106" s="48"/>
      <c r="D106" s="48"/>
      <c r="E106" s="48"/>
      <c r="F106" s="48"/>
      <c r="G106" s="182"/>
      <c r="H106" s="29"/>
      <c r="I106" s="29"/>
    </row>
    <row r="107" spans="1:11" ht="12.75" customHeight="1" x14ac:dyDescent="0.3">
      <c r="C107" s="48"/>
      <c r="D107" s="48"/>
      <c r="E107" s="48"/>
      <c r="F107" s="48"/>
      <c r="H107" s="187"/>
      <c r="I107" s="29"/>
    </row>
    <row r="108" spans="1:11" ht="12.75" customHeight="1" x14ac:dyDescent="0.3">
      <c r="C108" s="48"/>
      <c r="D108" s="48"/>
      <c r="E108" s="48"/>
      <c r="F108" s="48"/>
      <c r="H108" s="29"/>
      <c r="I108" s="29"/>
    </row>
    <row r="109" spans="1:11" ht="12.75" customHeight="1" x14ac:dyDescent="0.3">
      <c r="C109" s="48"/>
      <c r="D109" s="48"/>
      <c r="E109" s="48"/>
      <c r="F109" s="48"/>
      <c r="G109" s="48"/>
      <c r="H109" s="29"/>
      <c r="I109" s="29"/>
    </row>
    <row r="110" spans="1:11" ht="12.75" customHeight="1" x14ac:dyDescent="0.3">
      <c r="C110" s="48"/>
      <c r="D110" s="48"/>
      <c r="E110" s="48"/>
      <c r="F110" s="48"/>
      <c r="G110" s="48"/>
      <c r="H110" s="29"/>
      <c r="I110" s="29"/>
    </row>
    <row r="111" spans="1:11" ht="12.75" customHeight="1" x14ac:dyDescent="0.3">
      <c r="C111" s="48"/>
      <c r="D111" s="48"/>
      <c r="E111" s="48"/>
      <c r="F111" s="48"/>
      <c r="G111" s="48"/>
      <c r="J111" s="29"/>
    </row>
    <row r="112" spans="1:11" ht="12.75" customHeight="1" x14ac:dyDescent="0.3">
      <c r="C112" s="48"/>
      <c r="D112" s="48"/>
      <c r="E112" s="48"/>
      <c r="F112" s="48"/>
      <c r="G112" s="48"/>
    </row>
    <row r="113" spans="3:8" ht="12.75" customHeight="1" x14ac:dyDescent="0.3">
      <c r="C113" s="49"/>
      <c r="D113" s="49"/>
      <c r="E113" s="49"/>
      <c r="F113" s="49"/>
      <c r="G113" s="49"/>
      <c r="H113" s="49"/>
    </row>
    <row r="114" spans="3:8" ht="12.75" customHeight="1" x14ac:dyDescent="0.3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EJECUCION ENE 2020</vt:lpstr>
      <vt:lpstr>EJECUCION FEB 2020</vt:lpstr>
      <vt:lpstr>EJECUCION MAR 2020</vt:lpstr>
      <vt:lpstr>EJECUCION ABR 2020</vt:lpstr>
      <vt:lpstr>EJECUCION MAYO 2020</vt:lpstr>
      <vt:lpstr>EJECUCION JUNIO 2020</vt:lpstr>
      <vt:lpstr>EJECUCION JULIO 2020</vt:lpstr>
      <vt:lpstr>EJECUCION AGOSTO 2020</vt:lpstr>
      <vt:lpstr>EJECUCION SEPTIEMBRE 2020</vt:lpstr>
      <vt:lpstr>EJECUCION OCTUBRE 2020 </vt:lpstr>
      <vt:lpstr>EJECUCION NOVIEMBRE 2020 </vt:lpstr>
      <vt:lpstr>EJECUCION DICIEMBRE 2020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2021-01-26T20:35:38Z</dcterms:modified>
</cp:coreProperties>
</file>