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630" firstSheet="7" activeTab="9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  <sheet name="EJECUCION AGOSTO 2020" sheetId="9" r:id="rId8"/>
    <sheet name="EJECUCION SEPTIEMBRE 2020" sheetId="10" r:id="rId9"/>
    <sheet name="EJECUCION OCTUBRE 2020 " sheetId="1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11" l="1"/>
  <c r="F102" i="11"/>
  <c r="C102" i="11"/>
  <c r="C103" i="11" s="1"/>
  <c r="G101" i="11"/>
  <c r="F101" i="11"/>
  <c r="D101" i="11"/>
  <c r="D102" i="11" s="1"/>
  <c r="C101" i="11"/>
  <c r="E100" i="11"/>
  <c r="E101" i="11" s="1"/>
  <c r="G99" i="11"/>
  <c r="F99" i="11"/>
  <c r="E99" i="11"/>
  <c r="D99" i="11"/>
  <c r="C99" i="11"/>
  <c r="E98" i="11"/>
  <c r="H97" i="11"/>
  <c r="E97" i="11"/>
  <c r="H96" i="11"/>
  <c r="E96" i="11"/>
  <c r="H95" i="11"/>
  <c r="E95" i="11"/>
  <c r="H94" i="11"/>
  <c r="E94" i="11"/>
  <c r="H93" i="11"/>
  <c r="E93" i="11"/>
  <c r="H92" i="11"/>
  <c r="H99" i="11" s="1"/>
  <c r="E92" i="11"/>
  <c r="G86" i="11"/>
  <c r="D86" i="11"/>
  <c r="C86" i="11"/>
  <c r="G85" i="11"/>
  <c r="F85" i="11"/>
  <c r="D85" i="11"/>
  <c r="C85" i="11"/>
  <c r="H84" i="11"/>
  <c r="E84" i="11"/>
  <c r="E85" i="11" s="1"/>
  <c r="H85" i="11" s="1"/>
  <c r="G83" i="11"/>
  <c r="F83" i="11"/>
  <c r="F86" i="11" s="1"/>
  <c r="D83" i="11"/>
  <c r="C83" i="11"/>
  <c r="H82" i="11"/>
  <c r="E82" i="11"/>
  <c r="E83" i="11" s="1"/>
  <c r="H81" i="11"/>
  <c r="E81" i="11"/>
  <c r="G80" i="11"/>
  <c r="D80" i="11"/>
  <c r="C80" i="11"/>
  <c r="G79" i="11"/>
  <c r="F79" i="11"/>
  <c r="F80" i="11" s="1"/>
  <c r="D79" i="11"/>
  <c r="C79" i="11"/>
  <c r="H78" i="11"/>
  <c r="E78" i="11"/>
  <c r="H77" i="11"/>
  <c r="E77" i="11"/>
  <c r="H76" i="11"/>
  <c r="E76" i="11"/>
  <c r="E79" i="11" s="1"/>
  <c r="G75" i="11"/>
  <c r="F75" i="11"/>
  <c r="D75" i="11"/>
  <c r="C75" i="11"/>
  <c r="H74" i="11"/>
  <c r="E74" i="11"/>
  <c r="E75" i="11" s="1"/>
  <c r="H75" i="11" s="1"/>
  <c r="F72" i="11"/>
  <c r="D72" i="11"/>
  <c r="D73" i="11" s="1"/>
  <c r="C72" i="11"/>
  <c r="C73" i="11" s="1"/>
  <c r="G71" i="11"/>
  <c r="E71" i="11"/>
  <c r="H71" i="11" s="1"/>
  <c r="G70" i="11"/>
  <c r="G72" i="11" s="1"/>
  <c r="E70" i="11"/>
  <c r="E72" i="11" s="1"/>
  <c r="F69" i="11"/>
  <c r="D69" i="11"/>
  <c r="C69" i="11"/>
  <c r="H68" i="11"/>
  <c r="E68" i="11"/>
  <c r="H67" i="11"/>
  <c r="G67" i="11"/>
  <c r="E67" i="11"/>
  <c r="G66" i="11"/>
  <c r="G69" i="11" s="1"/>
  <c r="E66" i="11"/>
  <c r="E69" i="11" s="1"/>
  <c r="H69" i="11" s="1"/>
  <c r="F65" i="11"/>
  <c r="F73" i="11" s="1"/>
  <c r="D65" i="11"/>
  <c r="C65" i="11"/>
  <c r="E64" i="11"/>
  <c r="H64" i="11" s="1"/>
  <c r="E63" i="11"/>
  <c r="H63" i="11" s="1"/>
  <c r="E62" i="11"/>
  <c r="H62" i="11" s="1"/>
  <c r="G61" i="11"/>
  <c r="E61" i="11"/>
  <c r="H61" i="11" s="1"/>
  <c r="G60" i="11"/>
  <c r="E60" i="1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F52" i="11"/>
  <c r="D52" i="11"/>
  <c r="C52" i="11"/>
  <c r="H51" i="11"/>
  <c r="E51" i="11"/>
  <c r="H50" i="11"/>
  <c r="E50" i="11"/>
  <c r="H49" i="11"/>
  <c r="E49" i="11"/>
  <c r="G48" i="11"/>
  <c r="G52" i="11" s="1"/>
  <c r="E48" i="11"/>
  <c r="E52" i="11" s="1"/>
  <c r="F43" i="11"/>
  <c r="D43" i="11"/>
  <c r="C43" i="11"/>
  <c r="G42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G33" i="11"/>
  <c r="E33" i="11"/>
  <c r="H33" i="11" s="1"/>
  <c r="E32" i="11"/>
  <c r="H32" i="11" s="1"/>
  <c r="E31" i="11"/>
  <c r="H31" i="11" s="1"/>
  <c r="E30" i="11"/>
  <c r="H30" i="11" s="1"/>
  <c r="G29" i="11"/>
  <c r="E29" i="11"/>
  <c r="H29" i="11" s="1"/>
  <c r="G28" i="11"/>
  <c r="E28" i="11"/>
  <c r="H28" i="11" s="1"/>
  <c r="G27" i="11"/>
  <c r="H27" i="11" s="1"/>
  <c r="E27" i="11"/>
  <c r="H26" i="11"/>
  <c r="E26" i="11"/>
  <c r="G25" i="11"/>
  <c r="E25" i="11"/>
  <c r="F24" i="11"/>
  <c r="D24" i="11"/>
  <c r="C24" i="11"/>
  <c r="G23" i="11"/>
  <c r="E23" i="11"/>
  <c r="H23" i="11" s="1"/>
  <c r="G22" i="11"/>
  <c r="E22" i="11"/>
  <c r="H22" i="11" s="1"/>
  <c r="G21" i="11"/>
  <c r="E21" i="11"/>
  <c r="G20" i="11"/>
  <c r="E20" i="11"/>
  <c r="H20" i="11" s="1"/>
  <c r="G19" i="11"/>
  <c r="E19" i="11"/>
  <c r="H19" i="11" s="1"/>
  <c r="G18" i="11"/>
  <c r="E18" i="11"/>
  <c r="H18" i="11" s="1"/>
  <c r="G17" i="11"/>
  <c r="H17" i="11" s="1"/>
  <c r="E17" i="11"/>
  <c r="G16" i="11"/>
  <c r="E16" i="11"/>
  <c r="H16" i="11" s="1"/>
  <c r="E15" i="11"/>
  <c r="H15" i="11" s="1"/>
  <c r="E14" i="11"/>
  <c r="H14" i="11" s="1"/>
  <c r="G13" i="11"/>
  <c r="E13" i="11"/>
  <c r="H13" i="11" s="1"/>
  <c r="G12" i="11"/>
  <c r="E12" i="11"/>
  <c r="H12" i="11" s="1"/>
  <c r="E11" i="11"/>
  <c r="H11" i="11" s="1"/>
  <c r="G10" i="11"/>
  <c r="G24" i="11" s="1"/>
  <c r="E10" i="11"/>
  <c r="H10" i="11" s="1"/>
  <c r="H60" i="11" l="1"/>
  <c r="E65" i="11"/>
  <c r="H21" i="11"/>
  <c r="H24" i="11" s="1"/>
  <c r="E43" i="11"/>
  <c r="E73" i="11" s="1"/>
  <c r="H53" i="11"/>
  <c r="H79" i="11"/>
  <c r="E80" i="11"/>
  <c r="H80" i="11" s="1"/>
  <c r="H101" i="11"/>
  <c r="H102" i="11" s="1"/>
  <c r="E102" i="11"/>
  <c r="F103" i="11"/>
  <c r="D103" i="11"/>
  <c r="H52" i="11"/>
  <c r="H72" i="11"/>
  <c r="H83" i="11"/>
  <c r="H86" i="11" s="1"/>
  <c r="E86" i="11"/>
  <c r="G65" i="11"/>
  <c r="G73" i="11" s="1"/>
  <c r="G103" i="11" s="1"/>
  <c r="H66" i="11"/>
  <c r="H100" i="11"/>
  <c r="H25" i="11"/>
  <c r="H48" i="11"/>
  <c r="E24" i="11"/>
  <c r="G43" i="11"/>
  <c r="H43" i="11" s="1"/>
  <c r="H70" i="11"/>
  <c r="F101" i="10"/>
  <c r="G100" i="10"/>
  <c r="G101" i="10" s="1"/>
  <c r="F100" i="10"/>
  <c r="D100" i="10"/>
  <c r="D101" i="10" s="1"/>
  <c r="D102" i="10" s="1"/>
  <c r="C100" i="10"/>
  <c r="E99" i="10"/>
  <c r="H99" i="10" s="1"/>
  <c r="G98" i="10"/>
  <c r="F98" i="10"/>
  <c r="D98" i="10"/>
  <c r="C98" i="10"/>
  <c r="C101" i="10" s="1"/>
  <c r="E97" i="10"/>
  <c r="E96" i="10"/>
  <c r="H96" i="10" s="1"/>
  <c r="H95" i="10"/>
  <c r="E95" i="10"/>
  <c r="E94" i="10"/>
  <c r="H94" i="10" s="1"/>
  <c r="H93" i="10"/>
  <c r="E93" i="10"/>
  <c r="E92" i="10"/>
  <c r="E98" i="10" s="1"/>
  <c r="D86" i="10"/>
  <c r="G85" i="10"/>
  <c r="F85" i="10"/>
  <c r="D85" i="10"/>
  <c r="C85" i="10"/>
  <c r="H84" i="10"/>
  <c r="E84" i="10"/>
  <c r="E85" i="10" s="1"/>
  <c r="H85" i="10" s="1"/>
  <c r="G83" i="10"/>
  <c r="G86" i="10" s="1"/>
  <c r="F83" i="10"/>
  <c r="F86" i="10" s="1"/>
  <c r="D83" i="10"/>
  <c r="C83" i="10"/>
  <c r="C86" i="10" s="1"/>
  <c r="H82" i="10"/>
  <c r="E82" i="10"/>
  <c r="E81" i="10"/>
  <c r="E83" i="10" s="1"/>
  <c r="D80" i="10"/>
  <c r="G79" i="10"/>
  <c r="F79" i="10"/>
  <c r="F80" i="10" s="1"/>
  <c r="D79" i="10"/>
  <c r="C79" i="10"/>
  <c r="C80" i="10" s="1"/>
  <c r="H78" i="10"/>
  <c r="E78" i="10"/>
  <c r="E77" i="10"/>
  <c r="H77" i="10" s="1"/>
  <c r="H76" i="10"/>
  <c r="E76" i="10"/>
  <c r="E79" i="10" s="1"/>
  <c r="G75" i="10"/>
  <c r="G80" i="10" s="1"/>
  <c r="F75" i="10"/>
  <c r="D75" i="10"/>
  <c r="C75" i="10"/>
  <c r="H74" i="10"/>
  <c r="E74" i="10"/>
  <c r="E75" i="10" s="1"/>
  <c r="H75" i="10" s="1"/>
  <c r="F72" i="10"/>
  <c r="D72" i="10"/>
  <c r="D73" i="10" s="1"/>
  <c r="C72" i="10"/>
  <c r="G71" i="10"/>
  <c r="E71" i="10"/>
  <c r="H71" i="10" s="1"/>
  <c r="G70" i="10"/>
  <c r="G72" i="10" s="1"/>
  <c r="E70" i="10"/>
  <c r="E72" i="10" s="1"/>
  <c r="F69" i="10"/>
  <c r="D69" i="10"/>
  <c r="C69" i="10"/>
  <c r="G68" i="10"/>
  <c r="E68" i="10"/>
  <c r="H68" i="10" s="1"/>
  <c r="E67" i="10"/>
  <c r="H67" i="10" s="1"/>
  <c r="G66" i="10"/>
  <c r="H66" i="10" s="1"/>
  <c r="E66" i="10"/>
  <c r="F65" i="10"/>
  <c r="F73" i="10" s="1"/>
  <c r="D65" i="10"/>
  <c r="C65" i="10"/>
  <c r="C73" i="10" s="1"/>
  <c r="E64" i="10"/>
  <c r="H64" i="10" s="1"/>
  <c r="E63" i="10"/>
  <c r="H63" i="10" s="1"/>
  <c r="H62" i="10"/>
  <c r="E62" i="10"/>
  <c r="G61" i="10"/>
  <c r="G65" i="10" s="1"/>
  <c r="E61" i="10"/>
  <c r="H61" i="10" s="1"/>
  <c r="G60" i="10"/>
  <c r="E60" i="10"/>
  <c r="H60" i="10" s="1"/>
  <c r="H59" i="10"/>
  <c r="E59" i="10"/>
  <c r="E58" i="10"/>
  <c r="H58" i="10" s="1"/>
  <c r="E57" i="10"/>
  <c r="H57" i="10" s="1"/>
  <c r="E56" i="10"/>
  <c r="H56" i="10" s="1"/>
  <c r="H55" i="10"/>
  <c r="E55" i="10"/>
  <c r="E54" i="10"/>
  <c r="H54" i="10" s="1"/>
  <c r="H53" i="10"/>
  <c r="E53" i="10"/>
  <c r="G52" i="10"/>
  <c r="F52" i="10"/>
  <c r="D52" i="10"/>
  <c r="C52" i="10"/>
  <c r="H51" i="10"/>
  <c r="E51" i="10"/>
  <c r="E50" i="10"/>
  <c r="H50" i="10" s="1"/>
  <c r="H49" i="10"/>
  <c r="E49" i="10"/>
  <c r="E48" i="10"/>
  <c r="E52" i="10" s="1"/>
  <c r="H52" i="10" s="1"/>
  <c r="F43" i="10"/>
  <c r="D43" i="10"/>
  <c r="C43" i="10"/>
  <c r="G42" i="10"/>
  <c r="E42" i="10"/>
  <c r="H42" i="10" s="1"/>
  <c r="E41" i="10"/>
  <c r="H41" i="10" s="1"/>
  <c r="E40" i="10"/>
  <c r="H40" i="10" s="1"/>
  <c r="E39" i="10"/>
  <c r="H39" i="10" s="1"/>
  <c r="E38" i="10"/>
  <c r="H38" i="10" s="1"/>
  <c r="E37" i="10"/>
  <c r="H37" i="10" s="1"/>
  <c r="E36" i="10"/>
  <c r="H36" i="10" s="1"/>
  <c r="E35" i="10"/>
  <c r="H35" i="10" s="1"/>
  <c r="E34" i="10"/>
  <c r="H34" i="10" s="1"/>
  <c r="G33" i="10"/>
  <c r="E33" i="10"/>
  <c r="H33" i="10" s="1"/>
  <c r="H32" i="10"/>
  <c r="E32" i="10"/>
  <c r="E31" i="10"/>
  <c r="H31" i="10" s="1"/>
  <c r="E30" i="10"/>
  <c r="H30" i="10" s="1"/>
  <c r="G29" i="10"/>
  <c r="E29" i="10"/>
  <c r="H29" i="10" s="1"/>
  <c r="G28" i="10"/>
  <c r="E28" i="10"/>
  <c r="H28" i="10" s="1"/>
  <c r="H27" i="10"/>
  <c r="G27" i="10"/>
  <c r="G43" i="10" s="1"/>
  <c r="E27" i="10"/>
  <c r="E26" i="10"/>
  <c r="E43" i="10" s="1"/>
  <c r="H43" i="10" s="1"/>
  <c r="E25" i="10"/>
  <c r="H25" i="10" s="1"/>
  <c r="G24" i="10"/>
  <c r="F24" i="10"/>
  <c r="D24" i="10"/>
  <c r="C24" i="10"/>
  <c r="G23" i="10"/>
  <c r="E23" i="10"/>
  <c r="H23" i="10" s="1"/>
  <c r="H22" i="10"/>
  <c r="E22" i="10"/>
  <c r="E21" i="10"/>
  <c r="H21" i="10" s="1"/>
  <c r="E20" i="10"/>
  <c r="H20" i="10" s="1"/>
  <c r="E19" i="10"/>
  <c r="H19" i="10" s="1"/>
  <c r="H18" i="10"/>
  <c r="E18" i="10"/>
  <c r="E17" i="10"/>
  <c r="H17" i="10" s="1"/>
  <c r="E16" i="10"/>
  <c r="H16" i="10" s="1"/>
  <c r="E15" i="10"/>
  <c r="H15" i="10" s="1"/>
  <c r="H14" i="10"/>
  <c r="E14" i="10"/>
  <c r="E13" i="10"/>
  <c r="H13" i="10" s="1"/>
  <c r="E12" i="10"/>
  <c r="H12" i="10" s="1"/>
  <c r="E11" i="10"/>
  <c r="H10" i="10"/>
  <c r="E10" i="10"/>
  <c r="E103" i="11" l="1"/>
  <c r="H103" i="11" s="1"/>
  <c r="H73" i="11"/>
  <c r="H65" i="11"/>
  <c r="E65" i="10"/>
  <c r="E24" i="10"/>
  <c r="F102" i="10"/>
  <c r="H72" i="10"/>
  <c r="H65" i="10"/>
  <c r="G73" i="10"/>
  <c r="G102" i="10" s="1"/>
  <c r="E80" i="10"/>
  <c r="H80" i="10" s="1"/>
  <c r="H79" i="10"/>
  <c r="C102" i="10"/>
  <c r="E86" i="10"/>
  <c r="H83" i="10"/>
  <c r="H86" i="10" s="1"/>
  <c r="H26" i="10"/>
  <c r="E69" i="10"/>
  <c r="H69" i="10" s="1"/>
  <c r="H11" i="10"/>
  <c r="H24" i="10" s="1"/>
  <c r="H48" i="10"/>
  <c r="H81" i="10"/>
  <c r="H92" i="10"/>
  <c r="H98" i="10" s="1"/>
  <c r="E100" i="10"/>
  <c r="G69" i="10"/>
  <c r="H70" i="10"/>
  <c r="F102" i="9"/>
  <c r="G101" i="9"/>
  <c r="G102" i="9" s="1"/>
  <c r="F101" i="9"/>
  <c r="D101" i="9"/>
  <c r="D102" i="9" s="1"/>
  <c r="D103" i="9" s="1"/>
  <c r="C101" i="9"/>
  <c r="E100" i="9"/>
  <c r="H100" i="9" s="1"/>
  <c r="G99" i="9"/>
  <c r="F99" i="9"/>
  <c r="D99" i="9"/>
  <c r="C99" i="9"/>
  <c r="C102" i="9" s="1"/>
  <c r="E98" i="9"/>
  <c r="E97" i="9"/>
  <c r="H97" i="9" s="1"/>
  <c r="H96" i="9"/>
  <c r="E96" i="9"/>
  <c r="E95" i="9"/>
  <c r="H95" i="9" s="1"/>
  <c r="H94" i="9"/>
  <c r="E94" i="9"/>
  <c r="E93" i="9"/>
  <c r="E99" i="9" s="1"/>
  <c r="D86" i="9"/>
  <c r="G85" i="9"/>
  <c r="F85" i="9"/>
  <c r="D85" i="9"/>
  <c r="C85" i="9"/>
  <c r="H84" i="9"/>
  <c r="E84" i="9"/>
  <c r="E85" i="9" s="1"/>
  <c r="H85" i="9" s="1"/>
  <c r="G83" i="9"/>
  <c r="G86" i="9" s="1"/>
  <c r="F83" i="9"/>
  <c r="F86" i="9" s="1"/>
  <c r="D83" i="9"/>
  <c r="C83" i="9"/>
  <c r="C86" i="9" s="1"/>
  <c r="H82" i="9"/>
  <c r="E82" i="9"/>
  <c r="E81" i="9"/>
  <c r="E83" i="9" s="1"/>
  <c r="D80" i="9"/>
  <c r="G79" i="9"/>
  <c r="F79" i="9"/>
  <c r="F80" i="9" s="1"/>
  <c r="D79" i="9"/>
  <c r="C79" i="9"/>
  <c r="C80" i="9" s="1"/>
  <c r="H78" i="9"/>
  <c r="E78" i="9"/>
  <c r="E77" i="9"/>
  <c r="H77" i="9" s="1"/>
  <c r="H76" i="9"/>
  <c r="E76" i="9"/>
  <c r="E79" i="9" s="1"/>
  <c r="G75" i="9"/>
  <c r="G80" i="9" s="1"/>
  <c r="F75" i="9"/>
  <c r="D75" i="9"/>
  <c r="C75" i="9"/>
  <c r="H74" i="9"/>
  <c r="E74" i="9"/>
  <c r="E75" i="9" s="1"/>
  <c r="H75" i="9" s="1"/>
  <c r="F72" i="9"/>
  <c r="D72" i="9"/>
  <c r="D73" i="9" s="1"/>
  <c r="C72" i="9"/>
  <c r="G71" i="9"/>
  <c r="E71" i="9"/>
  <c r="H71" i="9" s="1"/>
  <c r="G70" i="9"/>
  <c r="G72" i="9" s="1"/>
  <c r="E70" i="9"/>
  <c r="E72" i="9" s="1"/>
  <c r="F69" i="9"/>
  <c r="D69" i="9"/>
  <c r="C69" i="9"/>
  <c r="G68" i="9"/>
  <c r="E68" i="9"/>
  <c r="E69" i="9" s="1"/>
  <c r="E67" i="9"/>
  <c r="H67" i="9" s="1"/>
  <c r="G66" i="9"/>
  <c r="H66" i="9" s="1"/>
  <c r="E66" i="9"/>
  <c r="F65" i="9"/>
  <c r="F73" i="9" s="1"/>
  <c r="D65" i="9"/>
  <c r="C65" i="9"/>
  <c r="C73" i="9" s="1"/>
  <c r="E64" i="9"/>
  <c r="H64" i="9" s="1"/>
  <c r="E63" i="9"/>
  <c r="H63" i="9" s="1"/>
  <c r="H62" i="9"/>
  <c r="E62" i="9"/>
  <c r="G61" i="9"/>
  <c r="G65" i="9" s="1"/>
  <c r="E61" i="9"/>
  <c r="H61" i="9" s="1"/>
  <c r="G60" i="9"/>
  <c r="E60" i="9"/>
  <c r="H60" i="9" s="1"/>
  <c r="E59" i="9"/>
  <c r="H59" i="9" s="1"/>
  <c r="E58" i="9"/>
  <c r="H58" i="9" s="1"/>
  <c r="E57" i="9"/>
  <c r="H57" i="9" s="1"/>
  <c r="E56" i="9"/>
  <c r="H56" i="9" s="1"/>
  <c r="E55" i="9"/>
  <c r="H55" i="9" s="1"/>
  <c r="E54" i="9"/>
  <c r="H54" i="9" s="1"/>
  <c r="E53" i="9"/>
  <c r="G52" i="9"/>
  <c r="F52" i="9"/>
  <c r="D52" i="9"/>
  <c r="C52" i="9"/>
  <c r="H51" i="9"/>
  <c r="E51" i="9"/>
  <c r="E50" i="9"/>
  <c r="H50" i="9" s="1"/>
  <c r="H49" i="9"/>
  <c r="E49" i="9"/>
  <c r="E48" i="9"/>
  <c r="E52" i="9" s="1"/>
  <c r="H52" i="9" s="1"/>
  <c r="F43" i="9"/>
  <c r="D43" i="9"/>
  <c r="C43" i="9"/>
  <c r="G42" i="9"/>
  <c r="E42" i="9"/>
  <c r="H42" i="9" s="1"/>
  <c r="E41" i="9"/>
  <c r="H41" i="9" s="1"/>
  <c r="E40" i="9"/>
  <c r="H40" i="9" s="1"/>
  <c r="E39" i="9"/>
  <c r="H39" i="9" s="1"/>
  <c r="E38" i="9"/>
  <c r="H38" i="9" s="1"/>
  <c r="E37" i="9"/>
  <c r="H37" i="9" s="1"/>
  <c r="E36" i="9"/>
  <c r="H36" i="9" s="1"/>
  <c r="E35" i="9"/>
  <c r="H35" i="9" s="1"/>
  <c r="E34" i="9"/>
  <c r="H34" i="9" s="1"/>
  <c r="G33" i="9"/>
  <c r="E33" i="9"/>
  <c r="H33" i="9" s="1"/>
  <c r="E32" i="9"/>
  <c r="H32" i="9" s="1"/>
  <c r="E31" i="9"/>
  <c r="H31" i="9" s="1"/>
  <c r="E30" i="9"/>
  <c r="H30" i="9" s="1"/>
  <c r="G29" i="9"/>
  <c r="E29" i="9"/>
  <c r="H29" i="9" s="1"/>
  <c r="G28" i="9"/>
  <c r="E28" i="9"/>
  <c r="H28" i="9" s="1"/>
  <c r="H27" i="9"/>
  <c r="G27" i="9"/>
  <c r="G43" i="9" s="1"/>
  <c r="E27" i="9"/>
  <c r="E26" i="9"/>
  <c r="E25" i="9"/>
  <c r="H25" i="9" s="1"/>
  <c r="G24" i="9"/>
  <c r="F24" i="9"/>
  <c r="D24" i="9"/>
  <c r="C24" i="9"/>
  <c r="G23" i="9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0" i="9"/>
  <c r="E10" i="9"/>
  <c r="E73" i="10" l="1"/>
  <c r="H100" i="10"/>
  <c r="H101" i="10" s="1"/>
  <c r="E101" i="10"/>
  <c r="E65" i="9"/>
  <c r="E24" i="9"/>
  <c r="H53" i="9"/>
  <c r="E43" i="9"/>
  <c r="H43" i="9" s="1"/>
  <c r="F103" i="9"/>
  <c r="H72" i="9"/>
  <c r="H65" i="9"/>
  <c r="G73" i="9"/>
  <c r="G103" i="9" s="1"/>
  <c r="E80" i="9"/>
  <c r="H80" i="9" s="1"/>
  <c r="H79" i="9"/>
  <c r="C103" i="9"/>
  <c r="E86" i="9"/>
  <c r="H83" i="9"/>
  <c r="H86" i="9" s="1"/>
  <c r="H26" i="9"/>
  <c r="H11" i="9"/>
  <c r="H24" i="9" s="1"/>
  <c r="H48" i="9"/>
  <c r="H68" i="9"/>
  <c r="H81" i="9"/>
  <c r="H93" i="9"/>
  <c r="H99" i="9" s="1"/>
  <c r="E101" i="9"/>
  <c r="G69" i="9"/>
  <c r="H69" i="9" s="1"/>
  <c r="H70" i="9"/>
  <c r="G100" i="8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H73" i="10" l="1"/>
  <c r="E102" i="10"/>
  <c r="H102" i="10" s="1"/>
  <c r="E73" i="9"/>
  <c r="H73" i="9" s="1"/>
  <c r="H101" i="9"/>
  <c r="H102" i="9" s="1"/>
  <c r="E102" i="9"/>
  <c r="E103" i="9" s="1"/>
  <c r="H103" i="9" s="1"/>
  <c r="E43" i="8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<sst xmlns="http://schemas.openxmlformats.org/spreadsheetml/2006/main" count="1129" uniqueCount="91">
  <si>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</si>
  <si>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</si>
  <si>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</si>
  <si>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</si>
  <si>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</si>
  <si>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</si>
  <si>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</si>
  <si>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</si>
  <si>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</si>
  <si>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</si>
  <si>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</si>
  <si>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</si>
  <si>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</si>
  <si>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</si>
  <si>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</si>
  <si>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</si>
  <si>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</si>
  <si>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</si>
  <si>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</si>
  <si>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</si>
  <si>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</si>
  <si>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</si>
  <si>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</si>
  <si>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</si>
  <si>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</si>
  <si>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</si>
  <si>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</si>
  <si>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</si>
  <si>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</si>
  <si>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</si>
  <si>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</si>
  <si>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</si>
  <si>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</si>
  <si>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</si>
  <si>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</si>
  <si>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</si>
  <si>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</si>
  <si>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</si>
  <si>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</si>
  <si>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</si>
  <si>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</si>
  <si>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</si>
  <si>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</si>
  <si>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</si>
  <si>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</si>
  <si>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</si>
  <si>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</si>
  <si>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</si>
  <si>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</si>
  <si>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</si>
  <si>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</si>
  <si>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</si>
  <si>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</si>
  <si>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</si>
  <si>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</si>
  <si>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</si>
  <si>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</si>
  <si>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</si>
  <si>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</si>
  <si>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</si>
  <si>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</si>
  <si>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</si>
  <si>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</si>
  <si>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</si>
  <si>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</si>
  <si>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</si>
  <si>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</si>
  <si>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</si>
  <si>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</si>
  <si>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</si>
  <si>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</si>
  <si>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</si>
  <si>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</si>
  <si>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</si>
  <si>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</si>
  <si>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</si>
  <si>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</si>
  <si>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</si>
  <si>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</si>
  <si>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</si>
  <si>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</si>
  <si>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</si>
  <si>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</si>
  <si>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</si>
  <si>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</si>
  <si>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</si>
  <si>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</si>
  <si>
    <t>AL 31 DE AGOSTO DE 2020</t>
  </si>
  <si>
    <t>AL 30 DE SEPTIEMBRE DE 2020</t>
  </si>
  <si>
    <t>AL 31 DE OCTUBRE DE 2020</t>
  </si>
  <si>
    <t>Vehiculos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</si>
</sst>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5" fontId="9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52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51"/>
      <c r="B7" s="188" t="s">
        <v>4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5" customHeight="1" x14ac:dyDescent="0.25">
      <c r="A3" s="1"/>
      <c r="B3" s="189" t="s">
        <v>1</v>
      </c>
      <c r="C3" s="189"/>
      <c r="D3" s="189"/>
      <c r="E3" s="189"/>
      <c r="F3" s="189"/>
      <c r="G3" s="54"/>
      <c r="H3" s="1"/>
      <c r="I3" s="1"/>
    </row>
    <row r="4" spans="1:9" ht="15" customHeight="1" x14ac:dyDescent="0.25">
      <c r="A4" s="2"/>
      <c r="B4" s="189" t="s">
        <v>2</v>
      </c>
      <c r="C4" s="189"/>
      <c r="D4" s="189"/>
      <c r="E4" s="189"/>
      <c r="F4" s="189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5" customHeight="1" x14ac:dyDescent="0.25">
      <c r="A7" s="53"/>
      <c r="B7" s="188" t="s">
        <v>80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60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59"/>
      <c r="B7" s="188" t="s">
        <v>81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28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27"/>
      <c r="B7" s="188" t="s">
        <v>83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74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73"/>
      <c r="B7" s="188" t="s">
        <v>84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76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75"/>
      <c r="B7" s="188" t="s">
        <v>85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67"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78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78"/>
      <c r="H4" s="2"/>
      <c r="I4" s="1"/>
    </row>
    <row r="5" spans="1:9" ht="12.75" customHeight="1" x14ac:dyDescent="0.25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77"/>
      <c r="B7" s="188" t="s">
        <v>86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7" sqref="B7:H7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81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81"/>
      <c r="H4" s="2"/>
      <c r="I4" s="1"/>
    </row>
    <row r="5" spans="1:9" ht="12.75" customHeight="1" x14ac:dyDescent="0.25">
      <c r="A5" s="2"/>
      <c r="B5" s="181"/>
      <c r="C5" s="181"/>
      <c r="D5" s="181"/>
      <c r="E5" s="181"/>
      <c r="F5" s="181"/>
      <c r="G5" s="181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80"/>
      <c r="B7" s="188" t="s">
        <v>87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3144748.02</v>
      </c>
      <c r="G10" s="129">
        <v>68438.62</v>
      </c>
      <c r="H10" s="130">
        <f t="shared" ref="H10:H73" si="0">+E10-F10-G10</f>
        <v>1603793.3599999999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934962.42</v>
      </c>
      <c r="G13" s="129">
        <v>97770.04</v>
      </c>
      <c r="H13" s="130">
        <f t="shared" si="0"/>
        <v>534163.57999999996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187560.58</v>
      </c>
      <c r="G16" s="129">
        <v>25636.04</v>
      </c>
      <c r="H16" s="130">
        <f t="shared" si="0"/>
        <v>106448.38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50788.51</v>
      </c>
      <c r="G17" s="129">
        <v>7025.4</v>
      </c>
      <c r="H17" s="130">
        <f t="shared" si="0"/>
        <v>29874.160000000003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205997.42</v>
      </c>
      <c r="G18" s="129">
        <v>33441.58</v>
      </c>
      <c r="H18" s="130">
        <f t="shared" si="0"/>
        <v>119501.99999999999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67829.41</v>
      </c>
      <c r="G19" s="129">
        <v>12211.33</v>
      </c>
      <c r="H19" s="130">
        <f t="shared" si="0"/>
        <v>41398.639999999999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31086.080000000002</v>
      </c>
      <c r="G20" s="129">
        <v>0.52</v>
      </c>
      <c r="H20" s="130">
        <f t="shared" si="0"/>
        <v>15543.399999999998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39742.76</v>
      </c>
      <c r="G23" s="129">
        <f>7757.24+250</f>
        <v>8007.24</v>
      </c>
      <c r="H23" s="130">
        <f t="shared" si="0"/>
        <v>23700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4861796.8599999994</v>
      </c>
      <c r="G24" s="137">
        <f>SUM(G10:G23)</f>
        <v>259139.10999999996</v>
      </c>
      <c r="H24" s="138">
        <f t="shared" si="2"/>
        <v>3195697.5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1326.29</v>
      </c>
      <c r="E25" s="129">
        <f t="shared" ref="E25:E42" si="3">+C25+D25</f>
        <v>46796.29</v>
      </c>
      <c r="F25" s="129">
        <v>21062.49</v>
      </c>
      <c r="G25" s="129">
        <v>13620.3</v>
      </c>
      <c r="H25" s="130">
        <f t="shared" si="0"/>
        <v>12113.5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4118.6899999999996</v>
      </c>
      <c r="E28" s="129">
        <f t="shared" si="3"/>
        <v>31443.69</v>
      </c>
      <c r="F28" s="129">
        <v>24076.29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-2265.96</v>
      </c>
      <c r="E30" s="129">
        <f t="shared" si="3"/>
        <v>22839.040000000001</v>
      </c>
      <c r="F30" s="129">
        <v>13718.54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76.98</v>
      </c>
      <c r="E37" s="129">
        <f t="shared" si="3"/>
        <v>7351.98</v>
      </c>
      <c r="F37" s="129">
        <v>5259.65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1303.5</v>
      </c>
      <c r="E38" s="129">
        <f t="shared" si="3"/>
        <v>5498.5</v>
      </c>
      <c r="F38" s="129">
        <v>4979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-413496.41</v>
      </c>
      <c r="E42" s="129">
        <f t="shared" si="3"/>
        <v>574428.59000000008</v>
      </c>
      <c r="F42" s="129">
        <v>512991.48</v>
      </c>
      <c r="G42" s="129">
        <f>61227.36-31790.03</f>
        <v>29437.33</v>
      </c>
      <c r="H42" s="140">
        <f t="shared" si="0"/>
        <v>31999.780000000101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-395944.43999999994</v>
      </c>
      <c r="E43" s="141">
        <f>SUM(E25:E42)</f>
        <v>851159.56</v>
      </c>
      <c r="F43" s="141">
        <f>SUM(F25:F42)</f>
        <v>667253.32999999996</v>
      </c>
      <c r="G43" s="141">
        <f>SUM(G25:G42)</f>
        <v>56989.750000000007</v>
      </c>
      <c r="H43" s="142">
        <f t="shared" si="0"/>
        <v>126916.4800000001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78998.570000000007</v>
      </c>
      <c r="G48" s="129">
        <v>33105.769999999997</v>
      </c>
      <c r="H48" s="146">
        <f t="shared" si="0"/>
        <v>79296.040000000008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6646.09</v>
      </c>
      <c r="E50" s="129">
        <f>+C50+D50</f>
        <v>153296.09</v>
      </c>
      <c r="F50" s="129">
        <v>101559.81</v>
      </c>
      <c r="G50" s="129">
        <v>16846.96</v>
      </c>
      <c r="H50" s="140">
        <f t="shared" si="0"/>
        <v>34889.32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610.69000000000051</v>
      </c>
      <c r="E52" s="134">
        <f>SUM(E48:E51)</f>
        <v>388405.69</v>
      </c>
      <c r="F52" s="134">
        <f>SUM(F48:F51)</f>
        <v>189577.13</v>
      </c>
      <c r="G52" s="134">
        <f>SUM(G48:G51)</f>
        <v>65902.139999999985</v>
      </c>
      <c r="H52" s="148">
        <f t="shared" si="0"/>
        <v>132926.42000000001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-272.86</v>
      </c>
      <c r="E53" s="129">
        <f t="shared" ref="E53:E64" si="4">+C53+D53</f>
        <v>32327.14</v>
      </c>
      <c r="F53" s="129">
        <v>20323.650000000001</v>
      </c>
      <c r="G53" s="129">
        <v>7498.25</v>
      </c>
      <c r="H53" s="147">
        <f t="shared" si="0"/>
        <v>4505.239999999998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50577.11</v>
      </c>
      <c r="G54" s="129">
        <v>6095.75</v>
      </c>
      <c r="H54" s="130">
        <f t="shared" si="0"/>
        <v>6600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2120.9499999999998</v>
      </c>
      <c r="E63" s="129">
        <f t="shared" si="4"/>
        <v>600390.94999999995</v>
      </c>
      <c r="F63" s="129">
        <v>585064.92000000004</v>
      </c>
      <c r="G63" s="129">
        <v>7002.52</v>
      </c>
      <c r="H63" s="147">
        <f t="shared" si="0"/>
        <v>8323.5099999999111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16059.9</v>
      </c>
      <c r="E64" s="129">
        <f t="shared" si="4"/>
        <v>60519.9</v>
      </c>
      <c r="F64" s="129">
        <v>51450.98</v>
      </c>
      <c r="G64" s="129">
        <v>1144.2</v>
      </c>
      <c r="H64" s="147">
        <f t="shared" si="0"/>
        <v>7924.7199999999984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2162.3999999999996</v>
      </c>
      <c r="E65" s="134">
        <f>SUM(E53:E64)</f>
        <v>898832.4</v>
      </c>
      <c r="F65" s="134">
        <f>SUM(F53:F64)</f>
        <v>749103.36</v>
      </c>
      <c r="G65" s="134">
        <f>SUM(G53:G64)</f>
        <v>53699.969999999987</v>
      </c>
      <c r="H65" s="148">
        <f t="shared" si="0"/>
        <v>96029.070000000051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2281</v>
      </c>
      <c r="G67" s="129">
        <v>3832</v>
      </c>
      <c r="H67" s="147">
        <f t="shared" si="0"/>
        <v>5398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8148.4</v>
      </c>
      <c r="G69" s="134">
        <f>SUM(G66:G68)</f>
        <v>14922</v>
      </c>
      <c r="H69" s="148">
        <f t="shared" si="0"/>
        <v>21398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-23714.79</v>
      </c>
      <c r="E72" s="134">
        <f>SUM(E70:E71)</f>
        <v>62085.21</v>
      </c>
      <c r="F72" s="134">
        <f>SUM(F70:F71)</f>
        <v>75</v>
      </c>
      <c r="G72" s="134">
        <f>SUM(G70:G71)</f>
        <v>4565.8499999999985</v>
      </c>
      <c r="H72" s="147">
        <f t="shared" si="0"/>
        <v>57444.36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-414912.73999999993</v>
      </c>
      <c r="E73" s="135">
        <f>+E72+E69+E65+E52+E43</f>
        <v>2244951.2599999998</v>
      </c>
      <c r="F73" s="136">
        <f>+F72+F69+F65+F52+F43</f>
        <v>1614157.22</v>
      </c>
      <c r="G73" s="149">
        <f>+G72+G69+G65+G52+G43</f>
        <v>196079.70999999996</v>
      </c>
      <c r="H73" s="150">
        <f t="shared" si="0"/>
        <v>434714.32999999984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1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x14ac:dyDescent="0.2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22"/>
      <c r="B91" s="22"/>
      <c r="C91" s="143"/>
      <c r="D91" s="143"/>
      <c r="E91" s="143"/>
      <c r="F91" s="143"/>
      <c r="G91" s="143"/>
      <c r="H91" s="143"/>
      <c r="I91" s="30"/>
    </row>
    <row r="92" spans="1:9" s="31" customFormat="1" ht="12.75" customHeight="1" thickBot="1" x14ac:dyDescent="0.3">
      <c r="A92" s="3" t="s">
        <v>5</v>
      </c>
      <c r="B92" s="4" t="s">
        <v>6</v>
      </c>
      <c r="C92" s="23" t="s">
        <v>7</v>
      </c>
      <c r="D92" s="5" t="s">
        <v>8</v>
      </c>
      <c r="E92" s="63" t="s">
        <v>44</v>
      </c>
      <c r="F92" s="64" t="s">
        <v>10</v>
      </c>
      <c r="G92" s="24" t="s">
        <v>11</v>
      </c>
      <c r="H92" s="36" t="s">
        <v>12</v>
      </c>
      <c r="I92" s="30"/>
    </row>
    <row r="93" spans="1:9" s="40" customFormat="1" ht="12.75" customHeight="1" x14ac:dyDescent="0.2">
      <c r="A93" s="37">
        <v>61101</v>
      </c>
      <c r="B93" s="38" t="s">
        <v>73</v>
      </c>
      <c r="C93" s="158">
        <v>3060</v>
      </c>
      <c r="D93" s="158">
        <v>-552.5</v>
      </c>
      <c r="E93" s="145">
        <f t="shared" ref="E93:E98" si="7">+C93+D93</f>
        <v>2507.5</v>
      </c>
      <c r="F93" s="145">
        <v>0</v>
      </c>
      <c r="G93" s="158">
        <v>0</v>
      </c>
      <c r="H93" s="146">
        <f t="shared" si="5"/>
        <v>2507.5</v>
      </c>
      <c r="I93" s="39"/>
    </row>
    <row r="94" spans="1:9" s="40" customFormat="1" ht="12.75" customHeight="1" x14ac:dyDescent="0.2">
      <c r="A94" s="27">
        <v>61102</v>
      </c>
      <c r="B94" s="41" t="s">
        <v>74</v>
      </c>
      <c r="C94" s="132">
        <v>6760</v>
      </c>
      <c r="D94" s="132">
        <v>427.5</v>
      </c>
      <c r="E94" s="129">
        <f t="shared" si="7"/>
        <v>7187.5</v>
      </c>
      <c r="F94" s="129">
        <v>7187.5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61103</v>
      </c>
      <c r="B95" s="41" t="s">
        <v>75</v>
      </c>
      <c r="C95" s="132">
        <v>500</v>
      </c>
      <c r="D95" s="132">
        <v>0</v>
      </c>
      <c r="E95" s="129">
        <f t="shared" si="7"/>
        <v>500</v>
      </c>
      <c r="F95" s="129">
        <v>0</v>
      </c>
      <c r="G95" s="132">
        <v>0</v>
      </c>
      <c r="H95" s="147">
        <f t="shared" si="5"/>
        <v>500</v>
      </c>
      <c r="I95" s="39"/>
    </row>
    <row r="96" spans="1:9" s="40" customFormat="1" ht="12.75" customHeight="1" x14ac:dyDescent="0.2">
      <c r="A96" s="27">
        <v>61104</v>
      </c>
      <c r="B96" s="41" t="s">
        <v>76</v>
      </c>
      <c r="C96" s="132">
        <v>16000</v>
      </c>
      <c r="D96" s="132">
        <v>-10208.719999999999</v>
      </c>
      <c r="E96" s="129">
        <f t="shared" si="7"/>
        <v>5791.2800000000007</v>
      </c>
      <c r="F96" s="129">
        <v>3014.8</v>
      </c>
      <c r="G96" s="132">
        <v>0</v>
      </c>
      <c r="H96" s="147">
        <f t="shared" si="5"/>
        <v>2776.4800000000005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0</v>
      </c>
      <c r="E97" s="129">
        <f t="shared" si="7"/>
        <v>1000</v>
      </c>
      <c r="F97" s="129">
        <v>0</v>
      </c>
      <c r="G97" s="131">
        <v>0</v>
      </c>
      <c r="H97" s="147">
        <f t="shared" si="5"/>
        <v>1000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125</v>
      </c>
      <c r="E98" s="129">
        <f t="shared" si="7"/>
        <v>125</v>
      </c>
      <c r="F98" s="129">
        <v>125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SUM(C93:C98)</f>
        <v>27320</v>
      </c>
      <c r="D99" s="134">
        <f t="shared" si="8"/>
        <v>-10208.719999999999</v>
      </c>
      <c r="E99" s="134">
        <f t="shared" si="8"/>
        <v>17111.28</v>
      </c>
      <c r="F99" s="134">
        <f t="shared" si="8"/>
        <v>10327.299999999999</v>
      </c>
      <c r="G99" s="134">
        <f t="shared" si="8"/>
        <v>0</v>
      </c>
      <c r="H99" s="148">
        <f t="shared" si="8"/>
        <v>6783.9800000000005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10208.719999999999</v>
      </c>
      <c r="E100" s="129">
        <f>+C100+D100</f>
        <v>19443.72</v>
      </c>
      <c r="F100" s="131">
        <v>19443.72</v>
      </c>
      <c r="G100" s="131">
        <v>0</v>
      </c>
      <c r="H100" s="147">
        <f t="shared" si="5"/>
        <v>0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10208.719999999999</v>
      </c>
      <c r="E101" s="160">
        <f>+E100</f>
        <v>19443.72</v>
      </c>
      <c r="F101" s="160">
        <f>+F100</f>
        <v>19443.72</v>
      </c>
      <c r="G101" s="160">
        <f>SUM(G100)</f>
        <v>0</v>
      </c>
      <c r="H101" s="161">
        <f t="shared" si="5"/>
        <v>0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0</v>
      </c>
      <c r="E102" s="163">
        <f>+E101+E99</f>
        <v>36555</v>
      </c>
      <c r="F102" s="164">
        <f>+F101+F99</f>
        <v>29771.02</v>
      </c>
      <c r="G102" s="165">
        <f>SUM(G101+G99)</f>
        <v>0</v>
      </c>
      <c r="H102" s="166">
        <f>+H101+H99</f>
        <v>6783.9800000000005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6592506.169999999</v>
      </c>
      <c r="G103" s="171">
        <f>+G24+G73+G80+G86+G102</f>
        <v>455702.01999999996</v>
      </c>
      <c r="H103" s="172">
        <f>+E103-F103-G103</f>
        <v>3639195.810000001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K9" sqref="K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84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84"/>
      <c r="H4" s="2"/>
      <c r="I4" s="1"/>
    </row>
    <row r="5" spans="1:9" ht="12.75" customHeight="1" x14ac:dyDescent="0.25">
      <c r="A5" s="2"/>
      <c r="B5" s="184"/>
      <c r="C5" s="184"/>
      <c r="D5" s="184"/>
      <c r="E5" s="184"/>
      <c r="F5" s="184"/>
      <c r="G5" s="184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83"/>
      <c r="B7" s="188" t="s">
        <v>88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-69475</v>
      </c>
      <c r="E10" s="129">
        <f>+C10+D10</f>
        <v>4809105</v>
      </c>
      <c r="F10" s="129">
        <v>3531070.38</v>
      </c>
      <c r="G10" s="129">
        <v>83064.600000000006</v>
      </c>
      <c r="H10" s="130">
        <f t="shared" ref="H10:H73" si="0">+E10-F10-G10</f>
        <v>1194970.02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-8200</v>
      </c>
      <c r="E12" s="129">
        <f t="shared" si="1"/>
        <v>500750</v>
      </c>
      <c r="F12" s="129">
        <v>113350</v>
      </c>
      <c r="G12" s="129">
        <v>2900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399416.04</v>
      </c>
      <c r="E13" s="129">
        <f t="shared" si="1"/>
        <v>1574771.04</v>
      </c>
      <c r="F13" s="129">
        <v>1058468.56</v>
      </c>
      <c r="G13" s="129">
        <v>106934.79</v>
      </c>
      <c r="H13" s="130">
        <f t="shared" si="0"/>
        <v>409367.69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-3845.64</v>
      </c>
      <c r="E16" s="129">
        <f t="shared" si="1"/>
        <v>319099.36</v>
      </c>
      <c r="F16" s="129">
        <v>210742.53</v>
      </c>
      <c r="G16" s="129">
        <v>29066.18</v>
      </c>
      <c r="H16" s="130">
        <f t="shared" si="0"/>
        <v>79290.649999999994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21823.71</v>
      </c>
      <c r="E17" s="129">
        <f t="shared" si="1"/>
        <v>88233.709999999992</v>
      </c>
      <c r="F17" s="129">
        <v>57520.49</v>
      </c>
      <c r="G17" s="129">
        <v>7730.45</v>
      </c>
      <c r="H17" s="130">
        <f t="shared" si="0"/>
        <v>22982.769999999993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-5384.32</v>
      </c>
      <c r="E18" s="129">
        <f t="shared" si="1"/>
        <v>358330.68</v>
      </c>
      <c r="F18" s="129">
        <v>231242.34</v>
      </c>
      <c r="G18" s="129">
        <v>38072.29</v>
      </c>
      <c r="H18" s="130">
        <f t="shared" si="0"/>
        <v>89016.049999999988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30954.7</v>
      </c>
      <c r="E19" s="129">
        <f t="shared" si="1"/>
        <v>122049.7</v>
      </c>
      <c r="F19" s="129">
        <v>76825.679999999993</v>
      </c>
      <c r="G19" s="129">
        <v>13501.02</v>
      </c>
      <c r="H19" s="130">
        <f t="shared" si="0"/>
        <v>31723.000000000004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34400.410000000003</v>
      </c>
      <c r="G20" s="129">
        <v>0.52</v>
      </c>
      <c r="H20" s="130">
        <f t="shared" si="0"/>
        <v>12229.069999999996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49817.760000000002</v>
      </c>
      <c r="G23" s="129">
        <f>7757.24+250</f>
        <v>8007.24</v>
      </c>
      <c r="H23" s="130">
        <f t="shared" si="0"/>
        <v>13624.999999999998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</v>
      </c>
      <c r="E24" s="135">
        <f t="shared" si="2"/>
        <v>8316633.4699999997</v>
      </c>
      <c r="F24" s="136">
        <f t="shared" si="2"/>
        <v>5449169.8099999996</v>
      </c>
      <c r="G24" s="137">
        <f>SUM(G10:G23)</f>
        <v>292985.43000000005</v>
      </c>
      <c r="H24" s="138">
        <f t="shared" si="2"/>
        <v>2574478.2299999995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-4418.5</v>
      </c>
      <c r="E25" s="129">
        <f t="shared" ref="E25:E42" si="3">+C25+D25</f>
        <v>41051.5</v>
      </c>
      <c r="F25" s="129">
        <v>21545.08</v>
      </c>
      <c r="G25" s="129">
        <v>13620.3</v>
      </c>
      <c r="H25" s="130">
        <f t="shared" si="0"/>
        <v>5886.119999999999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94.35</v>
      </c>
      <c r="G26" s="129">
        <v>600</v>
      </c>
      <c r="H26" s="130">
        <f t="shared" si="0"/>
        <v>441.85000000000014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8537.1299999999992</v>
      </c>
      <c r="E27" s="129">
        <f t="shared" si="3"/>
        <v>64127.13</v>
      </c>
      <c r="F27" s="129">
        <v>35705.68</v>
      </c>
      <c r="G27" s="129">
        <f>27815.83-27565.28</f>
        <v>250.55000000000291</v>
      </c>
      <c r="H27" s="130">
        <f t="shared" si="0"/>
        <v>28170.899999999994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4128.99</v>
      </c>
      <c r="E28" s="129">
        <f t="shared" si="3"/>
        <v>31453.989999999998</v>
      </c>
      <c r="F28" s="129">
        <v>24086.59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-3783.57</v>
      </c>
      <c r="E30" s="129">
        <f t="shared" si="3"/>
        <v>21321.43</v>
      </c>
      <c r="F30" s="129">
        <v>13740.16</v>
      </c>
      <c r="G30" s="129">
        <v>5850.5</v>
      </c>
      <c r="H30" s="130">
        <f t="shared" si="0"/>
        <v>1730.7700000000004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10545.21</v>
      </c>
      <c r="G31" s="129">
        <v>2853</v>
      </c>
      <c r="H31" s="130">
        <f t="shared" si="0"/>
        <v>1704.8900000000012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164.46</v>
      </c>
      <c r="E35" s="129">
        <f t="shared" si="3"/>
        <v>2664.46</v>
      </c>
      <c r="F35" s="129">
        <v>1446.05</v>
      </c>
      <c r="G35" s="129">
        <v>593.41</v>
      </c>
      <c r="H35" s="130">
        <f t="shared" si="0"/>
        <v>625.00000000000011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13364.5</v>
      </c>
      <c r="E36" s="129">
        <f t="shared" si="3"/>
        <v>14424.5</v>
      </c>
      <c r="F36" s="129">
        <v>14144.5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116.78</v>
      </c>
      <c r="E37" s="129">
        <f t="shared" si="3"/>
        <v>7391.78</v>
      </c>
      <c r="F37" s="129">
        <v>5299.45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1447.6</v>
      </c>
      <c r="E38" s="129">
        <f t="shared" si="3"/>
        <v>5642.6</v>
      </c>
      <c r="F38" s="129">
        <v>4979</v>
      </c>
      <c r="G38" s="129">
        <v>19.5</v>
      </c>
      <c r="H38" s="130">
        <f t="shared" si="0"/>
        <v>644.10000000000036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191.6</v>
      </c>
      <c r="E40" s="129">
        <f t="shared" si="3"/>
        <v>2605.6</v>
      </c>
      <c r="F40" s="129">
        <v>477.11</v>
      </c>
      <c r="G40" s="129">
        <v>1423.3</v>
      </c>
      <c r="H40" s="130">
        <f t="shared" si="0"/>
        <v>705.18999999999983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-416555.78</v>
      </c>
      <c r="E42" s="129">
        <f t="shared" si="3"/>
        <v>571369.22</v>
      </c>
      <c r="F42" s="129">
        <v>512016.48</v>
      </c>
      <c r="G42" s="129">
        <f>61227.36-31790.03</f>
        <v>29437.33</v>
      </c>
      <c r="H42" s="140">
        <f t="shared" si="0"/>
        <v>29915.409999999989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-399148</v>
      </c>
      <c r="E43" s="141">
        <f>SUM(E25:E42)</f>
        <v>847955.99999999988</v>
      </c>
      <c r="F43" s="141">
        <f>SUM(F25:F42)</f>
        <v>707693.16999999993</v>
      </c>
      <c r="G43" s="141">
        <f>SUM(G25:G42)</f>
        <v>56989.750000000007</v>
      </c>
      <c r="H43" s="142">
        <f t="shared" si="0"/>
        <v>83273.079999999958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86083</v>
      </c>
      <c r="G48" s="129">
        <v>33105.769999999997</v>
      </c>
      <c r="H48" s="146">
        <f t="shared" si="0"/>
        <v>72211.610000000015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4686.96</v>
      </c>
      <c r="E50" s="129">
        <f>+C50+D50</f>
        <v>151336.95999999999</v>
      </c>
      <c r="F50" s="129">
        <v>103173.24</v>
      </c>
      <c r="G50" s="129">
        <v>16846.96</v>
      </c>
      <c r="H50" s="140">
        <f t="shared" si="0"/>
        <v>31316.759999999987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-1348.4399999999996</v>
      </c>
      <c r="E52" s="134">
        <f>SUM(E48:E51)</f>
        <v>386446.56</v>
      </c>
      <c r="F52" s="134">
        <f>SUM(F48:F51)</f>
        <v>198274.99</v>
      </c>
      <c r="G52" s="134">
        <f>SUM(G48:G51)</f>
        <v>65902.139999999985</v>
      </c>
      <c r="H52" s="148">
        <f t="shared" si="0"/>
        <v>122269.43000000002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-2196.5100000000002</v>
      </c>
      <c r="E53" s="129">
        <f t="shared" ref="E53:E64" si="4">+C53+D53</f>
        <v>30403.489999999998</v>
      </c>
      <c r="F53" s="129">
        <v>20697.599999999999</v>
      </c>
      <c r="G53" s="129">
        <v>7498.25</v>
      </c>
      <c r="H53" s="147">
        <f t="shared" si="0"/>
        <v>2207.6399999999994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51357.84</v>
      </c>
      <c r="G54" s="129">
        <v>6095.75</v>
      </c>
      <c r="H54" s="130">
        <f t="shared" si="0"/>
        <v>5819.2700000000041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-15236.3</v>
      </c>
      <c r="E56" s="129">
        <f t="shared" si="4"/>
        <v>29363.7</v>
      </c>
      <c r="F56" s="129">
        <v>0</v>
      </c>
      <c r="G56" s="129">
        <v>7073.7</v>
      </c>
      <c r="H56" s="147">
        <f t="shared" si="0"/>
        <v>22290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-2450.4699999999998</v>
      </c>
      <c r="E60" s="129">
        <f t="shared" si="4"/>
        <v>34679.53</v>
      </c>
      <c r="F60" s="129">
        <v>8260.5</v>
      </c>
      <c r="G60" s="129">
        <f>56127.5-36494</f>
        <v>19633.5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1163.8499999999999</v>
      </c>
      <c r="E61" s="129">
        <f t="shared" si="4"/>
        <v>36973.85</v>
      </c>
      <c r="F61" s="129">
        <v>728.25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20895.349999999999</v>
      </c>
      <c r="E64" s="129">
        <f t="shared" si="4"/>
        <v>65355.35</v>
      </c>
      <c r="F64" s="129">
        <v>56390.43</v>
      </c>
      <c r="G64" s="129">
        <v>1144.2</v>
      </c>
      <c r="H64" s="147">
        <f t="shared" si="0"/>
        <v>7820.7199999999984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6608.3299999999945</v>
      </c>
      <c r="E65" s="134">
        <f>SUM(E53:E64)</f>
        <v>903278.33</v>
      </c>
      <c r="F65" s="134">
        <f>SUM(F53:F64)</f>
        <v>756277.49000000011</v>
      </c>
      <c r="G65" s="134">
        <f>SUM(G53:G64)</f>
        <v>53699.969999999987</v>
      </c>
      <c r="H65" s="148">
        <f t="shared" si="0"/>
        <v>93300.869999999864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-491</v>
      </c>
      <c r="E66" s="129">
        <f>+C66+D66</f>
        <v>10544</v>
      </c>
      <c r="F66" s="129">
        <v>3632.4</v>
      </c>
      <c r="G66" s="131">
        <f>10000-8000</f>
        <v>2000</v>
      </c>
      <c r="H66" s="147">
        <f t="shared" si="0"/>
        <v>4911.6000000000004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2538</v>
      </c>
      <c r="G67" s="129">
        <v>3832</v>
      </c>
      <c r="H67" s="147">
        <f t="shared" si="0"/>
        <v>5141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885</v>
      </c>
      <c r="E69" s="134">
        <f>SUM(E66:E68)</f>
        <v>43380</v>
      </c>
      <c r="F69" s="134">
        <f>SUM(F66:F68)</f>
        <v>8405.4</v>
      </c>
      <c r="G69" s="134">
        <f>SUM(G66:G68)</f>
        <v>14922</v>
      </c>
      <c r="H69" s="148">
        <f t="shared" si="0"/>
        <v>20052.599999999999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1880.16</v>
      </c>
      <c r="E70" s="129">
        <f>+C70+D70</f>
        <v>8880.16</v>
      </c>
      <c r="F70" s="129">
        <v>1880.16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-21909.63</v>
      </c>
      <c r="E72" s="134">
        <f>SUM(E70:E71)</f>
        <v>63890.369999999995</v>
      </c>
      <c r="F72" s="134">
        <f>SUM(F70:F71)</f>
        <v>1880.16</v>
      </c>
      <c r="G72" s="134">
        <f>SUM(G70:G71)</f>
        <v>4565.8499999999985</v>
      </c>
      <c r="H72" s="147">
        <f t="shared" si="0"/>
        <v>57444.359999999993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2244951.2599999998</v>
      </c>
      <c r="F73" s="136">
        <f>+F72+F69+F65+F52+F43</f>
        <v>1672531.21</v>
      </c>
      <c r="G73" s="149">
        <f>+G72+G69+G65+G52+G43</f>
        <v>196079.70999999996</v>
      </c>
      <c r="H73" s="150">
        <f t="shared" si="0"/>
        <v>376340.33999999985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1088.9000000000001</v>
      </c>
      <c r="E92" s="145">
        <f t="shared" ref="E92:E97" si="7">+C92+D92</f>
        <v>4148.8999999999996</v>
      </c>
      <c r="F92" s="145">
        <v>0</v>
      </c>
      <c r="G92" s="158">
        <v>0</v>
      </c>
      <c r="H92" s="146">
        <f t="shared" si="5"/>
        <v>4148.8999999999996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1447.32</v>
      </c>
      <c r="E93" s="129">
        <f t="shared" si="7"/>
        <v>8207.32</v>
      </c>
      <c r="F93" s="129">
        <v>7187.5</v>
      </c>
      <c r="G93" s="132">
        <v>0</v>
      </c>
      <c r="H93" s="147">
        <f t="shared" si="5"/>
        <v>1019.8199999999997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-11369.94</v>
      </c>
      <c r="E95" s="129">
        <f t="shared" si="7"/>
        <v>4630.0599999999995</v>
      </c>
      <c r="F95" s="129">
        <v>3014.8</v>
      </c>
      <c r="G95" s="132">
        <v>0</v>
      </c>
      <c r="H95" s="147">
        <f t="shared" si="5"/>
        <v>1615.2599999999993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-1000</v>
      </c>
      <c r="E96" s="129">
        <f t="shared" si="7"/>
        <v>0</v>
      </c>
      <c r="F96" s="129">
        <v>0</v>
      </c>
      <c r="G96" s="131">
        <v>0</v>
      </c>
      <c r="H96" s="147">
        <f t="shared" si="5"/>
        <v>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-10208.720000000001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6783.9799999999987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6783.9799999999987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7238253.1099999994</v>
      </c>
      <c r="G102" s="171">
        <f>+G24+G73+G80+G86+G101</f>
        <v>489548.34</v>
      </c>
      <c r="H102" s="172">
        <f>+E102-F102-G102</f>
        <v>2959602.5500000007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G105" s="182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187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J93" sqref="J93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90" t="s">
        <v>0</v>
      </c>
      <c r="C2" s="190"/>
      <c r="D2" s="190"/>
      <c r="E2" s="190"/>
      <c r="F2" s="190"/>
      <c r="G2" s="190"/>
      <c r="H2" s="190"/>
      <c r="I2" s="190"/>
    </row>
    <row r="3" spans="1:9" ht="12.75" customHeight="1" x14ac:dyDescent="0.25">
      <c r="A3" s="1"/>
      <c r="B3" s="189" t="s">
        <v>1</v>
      </c>
      <c r="C3" s="189"/>
      <c r="D3" s="189"/>
      <c r="E3" s="189"/>
      <c r="F3" s="189"/>
      <c r="G3" s="186"/>
      <c r="H3" s="1"/>
      <c r="I3" s="1"/>
    </row>
    <row r="4" spans="1:9" ht="12.75" customHeight="1" x14ac:dyDescent="0.25">
      <c r="A4" s="2"/>
      <c r="B4" s="189" t="s">
        <v>2</v>
      </c>
      <c r="C4" s="189"/>
      <c r="D4" s="189"/>
      <c r="E4" s="189"/>
      <c r="F4" s="189"/>
      <c r="G4" s="186"/>
      <c r="H4" s="2"/>
      <c r="I4" s="1"/>
    </row>
    <row r="5" spans="1:9" ht="12.75" customHeight="1" x14ac:dyDescent="0.25">
      <c r="A5" s="2"/>
      <c r="B5" s="186"/>
      <c r="C5" s="186"/>
      <c r="D5" s="186"/>
      <c r="E5" s="186"/>
      <c r="F5" s="186"/>
      <c r="G5" s="186"/>
      <c r="H5" s="2"/>
      <c r="I5" s="1"/>
    </row>
    <row r="6" spans="1:9" ht="12.75" customHeight="1" x14ac:dyDescent="0.25">
      <c r="A6" s="188" t="s">
        <v>3</v>
      </c>
      <c r="B6" s="188"/>
      <c r="C6" s="188"/>
      <c r="D6" s="188"/>
      <c r="E6" s="188"/>
      <c r="F6" s="188"/>
      <c r="G6" s="188"/>
      <c r="H6" s="188"/>
      <c r="I6" s="1"/>
    </row>
    <row r="7" spans="1:9" ht="12.75" customHeight="1" x14ac:dyDescent="0.25">
      <c r="A7" s="185"/>
      <c r="B7" s="188" t="s">
        <v>89</v>
      </c>
      <c r="C7" s="188"/>
      <c r="D7" s="188"/>
      <c r="E7" s="188"/>
      <c r="F7" s="188"/>
      <c r="G7" s="188"/>
      <c r="H7" s="188"/>
      <c r="I7" s="1"/>
    </row>
    <row r="8" spans="1:9" ht="12.75" customHeight="1" thickBot="1" x14ac:dyDescent="0.3">
      <c r="A8" s="188"/>
      <c r="B8" s="188"/>
      <c r="C8" s="188"/>
      <c r="D8" s="188"/>
      <c r="E8" s="188"/>
      <c r="F8" s="188"/>
      <c r="G8" s="188"/>
      <c r="H8" s="18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-97063.17</v>
      </c>
      <c r="E10" s="129">
        <f>+C10+D10</f>
        <v>4781516.83</v>
      </c>
      <c r="F10" s="129">
        <v>3908771.1</v>
      </c>
      <c r="G10" s="129">
        <f>103687.22-27588.17</f>
        <v>76099.05</v>
      </c>
      <c r="H10" s="130">
        <f t="shared" ref="H10:H73" si="0">+E10-F10-G10</f>
        <v>796646.67999999993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-9950</v>
      </c>
      <c r="E12" s="129">
        <f t="shared" si="1"/>
        <v>499000</v>
      </c>
      <c r="F12" s="129">
        <v>113350</v>
      </c>
      <c r="G12" s="129">
        <f>2900-1750</f>
        <v>1150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344787.97</v>
      </c>
      <c r="E13" s="129">
        <f t="shared" si="1"/>
        <v>1520142.97</v>
      </c>
      <c r="F13" s="129">
        <v>1188704.72</v>
      </c>
      <c r="G13" s="129">
        <f>113734.52-54628.07</f>
        <v>59106.450000000004</v>
      </c>
      <c r="H13" s="130">
        <f t="shared" si="0"/>
        <v>272331.8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-11416.84</v>
      </c>
      <c r="E16" s="129">
        <f t="shared" si="1"/>
        <v>311528.15999999997</v>
      </c>
      <c r="F16" s="129">
        <v>233308.81</v>
      </c>
      <c r="G16" s="129">
        <f>32930.1-7571.2</f>
        <v>25358.899999999998</v>
      </c>
      <c r="H16" s="130">
        <f t="shared" si="0"/>
        <v>52860.449999999983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18321.349999999999</v>
      </c>
      <c r="E17" s="129">
        <f t="shared" si="1"/>
        <v>84731.35</v>
      </c>
      <c r="F17" s="129">
        <v>64608.34</v>
      </c>
      <c r="G17" s="129">
        <f>8324.51-3502.36</f>
        <v>4822.1499999999996</v>
      </c>
      <c r="H17" s="130">
        <f t="shared" si="0"/>
        <v>15300.86000000001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1"/>
        <v>347705.41</v>
      </c>
      <c r="F18" s="129">
        <v>255821.47</v>
      </c>
      <c r="G18" s="129">
        <f>43165.25-10625.27</f>
        <v>32539.98</v>
      </c>
      <c r="H18" s="130">
        <f t="shared" si="0"/>
        <v>59343.959999999977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1"/>
        <v>116402.83</v>
      </c>
      <c r="F19" s="129">
        <v>86082.06</v>
      </c>
      <c r="G19" s="129">
        <f>14861.94-5646.87</f>
        <v>9215.07</v>
      </c>
      <c r="H19" s="130">
        <f t="shared" si="0"/>
        <v>21105.700000000004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1"/>
        <v>46629.599999999999</v>
      </c>
      <c r="F20" s="129">
        <v>37714.74</v>
      </c>
      <c r="G20" s="129">
        <f>1143.46-0.4</f>
        <v>1143.06</v>
      </c>
      <c r="H20" s="130">
        <f t="shared" si="0"/>
        <v>7771.8000000000011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>
        <v>-4.45</v>
      </c>
      <c r="E21" s="129">
        <f t="shared" si="1"/>
        <v>50050.55</v>
      </c>
      <c r="F21" s="129">
        <v>50048.23</v>
      </c>
      <c r="G21" s="129">
        <f>6.77-4.45</f>
        <v>2.3199999999999994</v>
      </c>
      <c r="H21" s="130">
        <f t="shared" si="0"/>
        <v>-2.9043434324194095E-13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>
        <v>-0.97</v>
      </c>
      <c r="E22" s="129">
        <f t="shared" si="1"/>
        <v>7284.03</v>
      </c>
      <c r="F22" s="129">
        <v>7283.43</v>
      </c>
      <c r="G22" s="129">
        <f>1.57-0.97</f>
        <v>0.60000000000000009</v>
      </c>
      <c r="H22" s="130">
        <f t="shared" si="0"/>
        <v>-5.4578563890572696E-13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1"/>
        <v>64767.76</v>
      </c>
      <c r="F23" s="129">
        <v>51117.760000000002</v>
      </c>
      <c r="G23" s="129">
        <f>8482.24-6682.24</f>
        <v>1800</v>
      </c>
      <c r="H23" s="130">
        <f t="shared" si="0"/>
        <v>11850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295883.46999999991</v>
      </c>
      <c r="E24" s="135">
        <f t="shared" si="2"/>
        <v>8198633.4699999988</v>
      </c>
      <c r="F24" s="136">
        <f t="shared" si="2"/>
        <v>6025210.6599999992</v>
      </c>
      <c r="G24" s="137">
        <f>SUM(G10:G23)</f>
        <v>214937.58000000002</v>
      </c>
      <c r="H24" s="138">
        <f t="shared" si="2"/>
        <v>1958485.23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-12778.01</v>
      </c>
      <c r="E25" s="129">
        <f t="shared" ref="E25:E42" si="3">+C25+D25</f>
        <v>32691.989999999998</v>
      </c>
      <c r="F25" s="129">
        <v>22994.2</v>
      </c>
      <c r="G25" s="129">
        <f>13620.3-8452.65</f>
        <v>5167.6499999999996</v>
      </c>
      <c r="H25" s="130">
        <f t="shared" si="0"/>
        <v>4530.1399999999976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-56.85</v>
      </c>
      <c r="E26" s="129">
        <f t="shared" si="3"/>
        <v>1143.1500000000001</v>
      </c>
      <c r="F26" s="129">
        <v>101.3</v>
      </c>
      <c r="G26" s="129">
        <v>600</v>
      </c>
      <c r="H26" s="130">
        <f t="shared" si="0"/>
        <v>441.85000000000014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8608.57</v>
      </c>
      <c r="E27" s="129">
        <f t="shared" si="3"/>
        <v>64198.57</v>
      </c>
      <c r="F27" s="129">
        <v>41172.120000000003</v>
      </c>
      <c r="G27" s="129">
        <f>27815.83-27565.28</f>
        <v>250.55000000000291</v>
      </c>
      <c r="H27" s="130">
        <f t="shared" si="0"/>
        <v>22775.899999999994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4362.79</v>
      </c>
      <c r="E28" s="129">
        <f t="shared" si="3"/>
        <v>31687.79</v>
      </c>
      <c r="F28" s="129">
        <v>24320.39</v>
      </c>
      <c r="G28" s="129">
        <f>9508.3-8340.9</f>
        <v>1167.3999999999996</v>
      </c>
      <c r="H28" s="130">
        <f t="shared" si="0"/>
        <v>6200.0000000000018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501.35</v>
      </c>
      <c r="E29" s="129">
        <f t="shared" si="3"/>
        <v>726.35</v>
      </c>
      <c r="F29" s="129">
        <v>689.9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-3738.27</v>
      </c>
      <c r="E30" s="129">
        <f t="shared" si="3"/>
        <v>21366.73</v>
      </c>
      <c r="F30" s="129">
        <v>13785.46</v>
      </c>
      <c r="G30" s="129">
        <v>5850.5</v>
      </c>
      <c r="H30" s="130">
        <f t="shared" si="0"/>
        <v>1730.7700000000004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-3396.85</v>
      </c>
      <c r="E31" s="129">
        <f t="shared" si="3"/>
        <v>14248.15</v>
      </c>
      <c r="F31" s="129">
        <v>11180.96</v>
      </c>
      <c r="G31" s="129">
        <v>2853</v>
      </c>
      <c r="H31" s="130">
        <f t="shared" si="0"/>
        <v>214.19000000000051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181.66</v>
      </c>
      <c r="E35" s="129">
        <f t="shared" si="3"/>
        <v>2681.66</v>
      </c>
      <c r="F35" s="129">
        <v>1463.25</v>
      </c>
      <c r="G35" s="129">
        <v>593.41</v>
      </c>
      <c r="H35" s="130">
        <f t="shared" si="0"/>
        <v>624.99999999999989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13791.21</v>
      </c>
      <c r="E36" s="129">
        <f t="shared" si="3"/>
        <v>14851.21</v>
      </c>
      <c r="F36" s="129">
        <v>14851.21</v>
      </c>
      <c r="G36" s="129">
        <v>0</v>
      </c>
      <c r="H36" s="130">
        <f t="shared" si="0"/>
        <v>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-676.72</v>
      </c>
      <c r="E37" s="129">
        <f t="shared" si="3"/>
        <v>6598.28</v>
      </c>
      <c r="F37" s="129">
        <v>5951.15</v>
      </c>
      <c r="G37" s="129">
        <v>2.33</v>
      </c>
      <c r="H37" s="130">
        <f t="shared" si="0"/>
        <v>644.80000000000007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7949.82</v>
      </c>
      <c r="E38" s="129">
        <f t="shared" si="3"/>
        <v>12144.82</v>
      </c>
      <c r="F38" s="129">
        <v>10904.68</v>
      </c>
      <c r="G38" s="129">
        <v>19.5</v>
      </c>
      <c r="H38" s="130">
        <f t="shared" si="0"/>
        <v>1220.6399999999994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1248.0999999999999</v>
      </c>
      <c r="E40" s="129">
        <f t="shared" si="3"/>
        <v>3662.1</v>
      </c>
      <c r="F40" s="129">
        <v>843.61</v>
      </c>
      <c r="G40" s="129">
        <v>1423.3</v>
      </c>
      <c r="H40" s="130">
        <f t="shared" si="0"/>
        <v>1395.1899999999998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-442681.48</v>
      </c>
      <c r="E42" s="129">
        <f t="shared" si="3"/>
        <v>545243.52</v>
      </c>
      <c r="F42" s="129">
        <v>510493.62</v>
      </c>
      <c r="G42" s="129">
        <f>61227.36-57078.36</f>
        <v>4149</v>
      </c>
      <c r="H42" s="140">
        <f t="shared" si="0"/>
        <v>30600.900000000023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-426902.63999999996</v>
      </c>
      <c r="E43" s="141">
        <f>SUM(E25:E42)</f>
        <v>820201.36</v>
      </c>
      <c r="F43" s="141">
        <f>SUM(F25:F42)</f>
        <v>721694.36</v>
      </c>
      <c r="G43" s="141">
        <f>SUM(G25:G42)</f>
        <v>23248.770000000004</v>
      </c>
      <c r="H43" s="142">
        <f t="shared" si="0"/>
        <v>75258.23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-25576.7</v>
      </c>
      <c r="E48" s="129">
        <f>+C48+D48</f>
        <v>171768.3</v>
      </c>
      <c r="F48" s="129">
        <v>95269.81</v>
      </c>
      <c r="G48" s="129">
        <f>40150.09-26676.4</f>
        <v>13473.689999999995</v>
      </c>
      <c r="H48" s="146">
        <f t="shared" si="0"/>
        <v>63024.799999999996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14746.96</v>
      </c>
      <c r="G49" s="129">
        <v>15349.41</v>
      </c>
      <c r="H49" s="130">
        <f t="shared" si="0"/>
        <v>12412.850000000002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111010.25</v>
      </c>
      <c r="G50" s="129">
        <v>16846.96</v>
      </c>
      <c r="H50" s="140">
        <f t="shared" si="0"/>
        <v>23479.730000000003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-20980.54</v>
      </c>
      <c r="E52" s="134">
        <f>SUM(E48:E51)</f>
        <v>366814.45999999996</v>
      </c>
      <c r="F52" s="134">
        <f>SUM(F48:F51)</f>
        <v>221027.02</v>
      </c>
      <c r="G52" s="134">
        <f>SUM(G48:G51)</f>
        <v>46270.06</v>
      </c>
      <c r="H52" s="148">
        <f t="shared" si="0"/>
        <v>99517.379999999976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-1181.1600000000001</v>
      </c>
      <c r="E53" s="129">
        <f t="shared" ref="E53:E64" si="4">+C53+D53</f>
        <v>31418.84</v>
      </c>
      <c r="F53" s="129">
        <v>22043.599999999999</v>
      </c>
      <c r="G53" s="129">
        <v>7498.25</v>
      </c>
      <c r="H53" s="147">
        <f t="shared" si="0"/>
        <v>1876.9900000000016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52152.74</v>
      </c>
      <c r="G54" s="129">
        <v>6095.75</v>
      </c>
      <c r="H54" s="130">
        <f t="shared" si="0"/>
        <v>5024.3700000000026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-30680.65</v>
      </c>
      <c r="E56" s="129">
        <f t="shared" si="4"/>
        <v>13919.349999999999</v>
      </c>
      <c r="F56" s="129">
        <v>295.5</v>
      </c>
      <c r="G56" s="129">
        <v>0</v>
      </c>
      <c r="H56" s="147">
        <f t="shared" si="0"/>
        <v>13623.849999999999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20</v>
      </c>
      <c r="E59" s="129">
        <f t="shared" si="4"/>
        <v>520</v>
      </c>
      <c r="F59" s="129">
        <v>20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-19083.97</v>
      </c>
      <c r="E60" s="129">
        <f t="shared" si="4"/>
        <v>18046.03</v>
      </c>
      <c r="F60" s="129">
        <v>8260.5</v>
      </c>
      <c r="G60" s="129">
        <f>56127.5-53127.5</f>
        <v>3000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1223.8499999999999</v>
      </c>
      <c r="E61" s="129">
        <f t="shared" si="4"/>
        <v>37033.85</v>
      </c>
      <c r="F61" s="129">
        <v>788.25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29276</v>
      </c>
      <c r="E64" s="129">
        <f t="shared" si="4"/>
        <v>73736</v>
      </c>
      <c r="F64" s="129">
        <v>61601.08</v>
      </c>
      <c r="G64" s="129">
        <v>1211.8399999999999</v>
      </c>
      <c r="H64" s="147">
        <f t="shared" si="0"/>
        <v>10923.079999999998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-15993.519999999997</v>
      </c>
      <c r="E65" s="134">
        <f>SUM(E53:E64)</f>
        <v>880676.48</v>
      </c>
      <c r="F65" s="134">
        <f>SUM(F53:F64)</f>
        <v>764004.54</v>
      </c>
      <c r="G65" s="134">
        <f>SUM(G53:G64)</f>
        <v>30060.41</v>
      </c>
      <c r="H65" s="148">
        <f t="shared" si="0"/>
        <v>86611.529999999941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-3666</v>
      </c>
      <c r="E66" s="129">
        <f>+C66+D66</f>
        <v>7369</v>
      </c>
      <c r="F66" s="129">
        <v>3632.4</v>
      </c>
      <c r="G66" s="131">
        <f>10000-10000</f>
        <v>0</v>
      </c>
      <c r="H66" s="147">
        <f t="shared" si="0"/>
        <v>3736.6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3078</v>
      </c>
      <c r="G67" s="129">
        <f>3832-322.39</f>
        <v>3509.61</v>
      </c>
      <c r="H67" s="147">
        <f t="shared" si="0"/>
        <v>4601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/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-11702.39</v>
      </c>
      <c r="E69" s="134">
        <f>SUM(E66:E68)</f>
        <v>30792.61</v>
      </c>
      <c r="F69" s="134">
        <f>SUM(F66:F68)</f>
        <v>8945.4</v>
      </c>
      <c r="G69" s="134">
        <f>SUM(G66:G68)</f>
        <v>3509.61</v>
      </c>
      <c r="H69" s="148">
        <f t="shared" si="0"/>
        <v>18337.599999999999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2963.83</v>
      </c>
      <c r="E70" s="129">
        <f>+C70+D70</f>
        <v>9963.83</v>
      </c>
      <c r="F70" s="129">
        <v>2552.38</v>
      </c>
      <c r="G70" s="129">
        <f>10500-7000</f>
        <v>3500</v>
      </c>
      <c r="H70" s="147">
        <f t="shared" si="0"/>
        <v>3911.45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-75980.100000000006</v>
      </c>
      <c r="E71" s="129">
        <f>+C71+D71</f>
        <v>2819.8999999999942</v>
      </c>
      <c r="F71" s="129">
        <v>0</v>
      </c>
      <c r="G71" s="129">
        <f>34125.71-33059.86</f>
        <v>1065.8499999999985</v>
      </c>
      <c r="H71" s="147">
        <f t="shared" si="0"/>
        <v>1754.0499999999956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-73016.27</v>
      </c>
      <c r="E72" s="134">
        <f>SUM(E70:E71)</f>
        <v>12783.729999999994</v>
      </c>
      <c r="F72" s="134">
        <f>SUM(F70:F71)</f>
        <v>2552.38</v>
      </c>
      <c r="G72" s="134">
        <f>SUM(G70:G71)</f>
        <v>4565.8499999999985</v>
      </c>
      <c r="H72" s="147">
        <f t="shared" si="0"/>
        <v>5665.4999999999964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-548595.36</v>
      </c>
      <c r="E73" s="135">
        <f>+E72+E69+E65+E52+E43</f>
        <v>2111268.6399999997</v>
      </c>
      <c r="F73" s="136">
        <f>+F72+F69+F65+F52+F43</f>
        <v>1718223.7000000002</v>
      </c>
      <c r="G73" s="149">
        <f>+G72+G69+G65+G52+G43</f>
        <v>107654.7</v>
      </c>
      <c r="H73" s="150">
        <f t="shared" si="0"/>
        <v>285390.23999999947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3161.75</v>
      </c>
      <c r="G74" s="129">
        <v>220.77</v>
      </c>
      <c r="H74" s="147">
        <f t="shared" ref="H74:H101" si="5">+E74-F74-G74</f>
        <v>195.63000000000008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3161.75</v>
      </c>
      <c r="G75" s="134">
        <f>SUM(G74)</f>
        <v>220.77</v>
      </c>
      <c r="H75" s="147">
        <f t="shared" si="5"/>
        <v>195.63000000000008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1224.9000000000001</v>
      </c>
      <c r="E80" s="135">
        <f>+E79+E75</f>
        <v>79959.899999999994</v>
      </c>
      <c r="F80" s="136">
        <f>+F79+F75</f>
        <v>79543.5</v>
      </c>
      <c r="G80" s="149">
        <f>+G75+G79</f>
        <v>220.77</v>
      </c>
      <c r="H80" s="150">
        <f t="shared" si="5"/>
        <v>195.62999999999417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7588.65</v>
      </c>
      <c r="E92" s="145">
        <f t="shared" ref="E92:E98" si="7">+C92+D92</f>
        <v>10648.65</v>
      </c>
      <c r="F92" s="145">
        <v>9191</v>
      </c>
      <c r="G92" s="158">
        <v>0</v>
      </c>
      <c r="H92" s="146">
        <f t="shared" si="5"/>
        <v>1457.6499999999996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2392.3200000000002</v>
      </c>
      <c r="E93" s="129">
        <f t="shared" si="7"/>
        <v>9152.32</v>
      </c>
      <c r="F93" s="129">
        <v>9099.0499999999993</v>
      </c>
      <c r="G93" s="132">
        <v>0</v>
      </c>
      <c r="H93" s="147">
        <f t="shared" si="5"/>
        <v>53.270000000000437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92693.43</v>
      </c>
      <c r="E95" s="129">
        <f t="shared" si="7"/>
        <v>108693.43</v>
      </c>
      <c r="F95" s="129">
        <v>18081.54</v>
      </c>
      <c r="G95" s="132">
        <v>0</v>
      </c>
      <c r="H95" s="147">
        <f t="shared" si="5"/>
        <v>90611.889999999985</v>
      </c>
      <c r="I95" s="39"/>
    </row>
    <row r="96" spans="1:9" s="40" customFormat="1" ht="12.75" customHeight="1" x14ac:dyDescent="0.2">
      <c r="A96" s="27">
        <v>61105</v>
      </c>
      <c r="B96" s="41" t="s">
        <v>90</v>
      </c>
      <c r="C96" s="132"/>
      <c r="D96" s="132">
        <v>118000</v>
      </c>
      <c r="E96" s="129">
        <f t="shared" si="7"/>
        <v>118000</v>
      </c>
      <c r="F96" s="129">
        <v>0</v>
      </c>
      <c r="G96" s="132">
        <v>0</v>
      </c>
      <c r="H96" s="147">
        <f t="shared" si="5"/>
        <v>118000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674.55</v>
      </c>
      <c r="E98" s="129">
        <f t="shared" si="7"/>
        <v>674.55</v>
      </c>
      <c r="F98" s="129">
        <v>674.55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SUM(C92:C98)</f>
        <v>27320</v>
      </c>
      <c r="D99" s="134">
        <f>SUM(D92:D98)</f>
        <v>219848.94999999998</v>
      </c>
      <c r="E99" s="134">
        <f t="shared" si="8"/>
        <v>247168.94999999998</v>
      </c>
      <c r="F99" s="134">
        <f t="shared" si="8"/>
        <v>37046.14</v>
      </c>
      <c r="G99" s="134">
        <f t="shared" si="8"/>
        <v>0</v>
      </c>
      <c r="H99" s="148">
        <f t="shared" si="8"/>
        <v>210122.81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31638.04</v>
      </c>
      <c r="E100" s="129">
        <f>+C100+D100</f>
        <v>40873.040000000001</v>
      </c>
      <c r="F100" s="131">
        <v>40093.599999999999</v>
      </c>
      <c r="G100" s="131">
        <v>0</v>
      </c>
      <c r="H100" s="147">
        <f t="shared" si="5"/>
        <v>779.44000000000233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31638.04</v>
      </c>
      <c r="E101" s="160">
        <f>+E100</f>
        <v>40873.040000000001</v>
      </c>
      <c r="F101" s="160">
        <f>+F100</f>
        <v>40093.599999999999</v>
      </c>
      <c r="G101" s="160">
        <f>SUM(G100)</f>
        <v>0</v>
      </c>
      <c r="H101" s="161">
        <f t="shared" si="5"/>
        <v>779.44000000000233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288041.99</v>
      </c>
      <c r="F102" s="164">
        <f>+F101+F99</f>
        <v>77139.739999999991</v>
      </c>
      <c r="G102" s="165">
        <f>SUM(G101+G99)</f>
        <v>0</v>
      </c>
      <c r="H102" s="166">
        <f>+H101+H99</f>
        <v>210902.25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7907355.1699999999</v>
      </c>
      <c r="G103" s="171">
        <f>+G24+G73+G80+G86+G102</f>
        <v>323075.48000000004</v>
      </c>
      <c r="H103" s="172">
        <f>+E103-F103-G103</f>
        <v>2456973.35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187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  <vt:lpstr>EJECUCION AGOSTO 2020</vt:lpstr>
      <vt:lpstr>EJECUCION SEPTIEMBRE 2020</vt:lpstr>
      <vt:lpstr>EJECUCION OCTUBRE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2020-11-06T18:28:56Z</dcterms:modified>
</cp:coreProperties>
</file>