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ejecución presupuestaria\2018\"/>
    </mc:Choice>
  </mc:AlternateContent>
  <bookViews>
    <workbookView xWindow="0" yWindow="0" windowWidth="21600" windowHeight="9630"/>
  </bookViews>
  <sheets>
    <sheet name="enero" sheetId="7" r:id="rId1"/>
    <sheet name="febrero" sheetId="1" r:id="rId2"/>
    <sheet name="marzo" sheetId="2" r:id="rId3"/>
    <sheet name="abril" sheetId="3" r:id="rId4"/>
    <sheet name="mayo" sheetId="4" r:id="rId5"/>
    <sheet name="junio" sheetId="5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6" i="7" l="1"/>
  <c r="F96" i="7"/>
  <c r="D96" i="7"/>
  <c r="D97" i="7" s="1"/>
  <c r="C96" i="7"/>
  <c r="H95" i="7"/>
  <c r="E95" i="7"/>
  <c r="E96" i="7" s="1"/>
  <c r="G94" i="7"/>
  <c r="F94" i="7"/>
  <c r="F97" i="7" s="1"/>
  <c r="D94" i="7"/>
  <c r="C94" i="7"/>
  <c r="C97" i="7" s="1"/>
  <c r="H93" i="7"/>
  <c r="E93" i="7"/>
  <c r="E92" i="7"/>
  <c r="H92" i="7" s="1"/>
  <c r="H91" i="7"/>
  <c r="E91" i="7"/>
  <c r="E90" i="7"/>
  <c r="H90" i="7" s="1"/>
  <c r="H89" i="7"/>
  <c r="E89" i="7"/>
  <c r="E94" i="7" s="1"/>
  <c r="H94" i="7" s="1"/>
  <c r="G84" i="7"/>
  <c r="C84" i="7"/>
  <c r="G83" i="7"/>
  <c r="F83" i="7"/>
  <c r="D83" i="7"/>
  <c r="C83" i="7"/>
  <c r="E82" i="7"/>
  <c r="H82" i="7" s="1"/>
  <c r="G81" i="7"/>
  <c r="F81" i="7"/>
  <c r="F84" i="7" s="1"/>
  <c r="D81" i="7"/>
  <c r="D84" i="7" s="1"/>
  <c r="C81" i="7"/>
  <c r="E80" i="7"/>
  <c r="H80" i="7" s="1"/>
  <c r="H79" i="7"/>
  <c r="E79" i="7"/>
  <c r="G78" i="7"/>
  <c r="F78" i="7"/>
  <c r="C78" i="7"/>
  <c r="G77" i="7"/>
  <c r="F77" i="7"/>
  <c r="D77" i="7"/>
  <c r="C77" i="7"/>
  <c r="E76" i="7"/>
  <c r="H76" i="7" s="1"/>
  <c r="H75" i="7"/>
  <c r="E75" i="7"/>
  <c r="E74" i="7"/>
  <c r="H74" i="7" s="1"/>
  <c r="G73" i="7"/>
  <c r="F73" i="7"/>
  <c r="D73" i="7"/>
  <c r="D78" i="7" s="1"/>
  <c r="C73" i="7"/>
  <c r="E72" i="7"/>
  <c r="H72" i="7" s="1"/>
  <c r="G70" i="7"/>
  <c r="G71" i="7" s="1"/>
  <c r="F70" i="7"/>
  <c r="F71" i="7" s="1"/>
  <c r="D70" i="7"/>
  <c r="C70" i="7"/>
  <c r="C71" i="7" s="1"/>
  <c r="H69" i="7"/>
  <c r="E69" i="7"/>
  <c r="E68" i="7"/>
  <c r="E70" i="7" s="1"/>
  <c r="G67" i="7"/>
  <c r="F67" i="7"/>
  <c r="D67" i="7"/>
  <c r="D71" i="7" s="1"/>
  <c r="C67" i="7"/>
  <c r="E66" i="7"/>
  <c r="H66" i="7" s="1"/>
  <c r="H65" i="7"/>
  <c r="E65" i="7"/>
  <c r="E64" i="7"/>
  <c r="H64" i="7" s="1"/>
  <c r="G63" i="7"/>
  <c r="F63" i="7"/>
  <c r="D63" i="7"/>
  <c r="C63" i="7"/>
  <c r="E62" i="7"/>
  <c r="H62" i="7" s="1"/>
  <c r="H61" i="7"/>
  <c r="E61" i="7"/>
  <c r="E60" i="7"/>
  <c r="H60" i="7" s="1"/>
  <c r="H59" i="7"/>
  <c r="E59" i="7"/>
  <c r="E58" i="7"/>
  <c r="H58" i="7" s="1"/>
  <c r="H57" i="7"/>
  <c r="E57" i="7"/>
  <c r="E56" i="7"/>
  <c r="H56" i="7" s="1"/>
  <c r="H55" i="7"/>
  <c r="E55" i="7"/>
  <c r="E54" i="7"/>
  <c r="H54" i="7" s="1"/>
  <c r="H53" i="7"/>
  <c r="E53" i="7"/>
  <c r="G52" i="7"/>
  <c r="F52" i="7"/>
  <c r="D52" i="7"/>
  <c r="C52" i="7"/>
  <c r="H51" i="7"/>
  <c r="E51" i="7"/>
  <c r="E50" i="7"/>
  <c r="H50" i="7" s="1"/>
  <c r="H49" i="7"/>
  <c r="E49" i="7"/>
  <c r="E48" i="7"/>
  <c r="E52" i="7" s="1"/>
  <c r="H52" i="7" s="1"/>
  <c r="G43" i="7"/>
  <c r="F43" i="7"/>
  <c r="D43" i="7"/>
  <c r="C43" i="7"/>
  <c r="E42" i="7"/>
  <c r="H42" i="7" s="1"/>
  <c r="H41" i="7"/>
  <c r="E41" i="7"/>
  <c r="E40" i="7"/>
  <c r="H40" i="7" s="1"/>
  <c r="H39" i="7"/>
  <c r="E39" i="7"/>
  <c r="E38" i="7"/>
  <c r="H38" i="7" s="1"/>
  <c r="H37" i="7"/>
  <c r="E37" i="7"/>
  <c r="E36" i="7"/>
  <c r="H36" i="7" s="1"/>
  <c r="H35" i="7"/>
  <c r="E35" i="7"/>
  <c r="E34" i="7"/>
  <c r="H34" i="7" s="1"/>
  <c r="H33" i="7"/>
  <c r="E33" i="7"/>
  <c r="E32" i="7"/>
  <c r="H32" i="7" s="1"/>
  <c r="H31" i="7"/>
  <c r="E31" i="7"/>
  <c r="E30" i="7"/>
  <c r="H30" i="7" s="1"/>
  <c r="H29" i="7"/>
  <c r="E29" i="7"/>
  <c r="E28" i="7"/>
  <c r="H28" i="7" s="1"/>
  <c r="H27" i="7"/>
  <c r="E27" i="7"/>
  <c r="E26" i="7"/>
  <c r="E43" i="7" s="1"/>
  <c r="H43" i="7" s="1"/>
  <c r="H25" i="7"/>
  <c r="E25" i="7"/>
  <c r="G24" i="7"/>
  <c r="G98" i="7" s="1"/>
  <c r="F24" i="7"/>
  <c r="D24" i="7"/>
  <c r="C24" i="7"/>
  <c r="H23" i="7"/>
  <c r="E23" i="7"/>
  <c r="E22" i="7"/>
  <c r="H22" i="7" s="1"/>
  <c r="H21" i="7"/>
  <c r="E21" i="7"/>
  <c r="E20" i="7"/>
  <c r="H20" i="7" s="1"/>
  <c r="H19" i="7"/>
  <c r="E19" i="7"/>
  <c r="E18" i="7"/>
  <c r="H18" i="7" s="1"/>
  <c r="H17" i="7"/>
  <c r="E17" i="7"/>
  <c r="E16" i="7"/>
  <c r="H16" i="7" s="1"/>
  <c r="H15" i="7"/>
  <c r="E15" i="7"/>
  <c r="E14" i="7"/>
  <c r="H14" i="7" s="1"/>
  <c r="H13" i="7"/>
  <c r="E13" i="7"/>
  <c r="E12" i="7"/>
  <c r="H12" i="7" s="1"/>
  <c r="H11" i="7"/>
  <c r="E11" i="7"/>
  <c r="E10" i="7"/>
  <c r="E24" i="7" s="1"/>
  <c r="H24" i="7" l="1"/>
  <c r="H70" i="7"/>
  <c r="E71" i="7"/>
  <c r="H71" i="7" s="1"/>
  <c r="D98" i="7"/>
  <c r="C98" i="7"/>
  <c r="H96" i="7"/>
  <c r="H97" i="7" s="1"/>
  <c r="E97" i="7"/>
  <c r="F98" i="7"/>
  <c r="E63" i="7"/>
  <c r="H63" i="7" s="1"/>
  <c r="E67" i="7"/>
  <c r="H67" i="7" s="1"/>
  <c r="E73" i="7"/>
  <c r="H73" i="7" s="1"/>
  <c r="E77" i="7"/>
  <c r="E81" i="7"/>
  <c r="E83" i="7"/>
  <c r="H83" i="7" s="1"/>
  <c r="H10" i="7"/>
  <c r="H26" i="7"/>
  <c r="H48" i="7"/>
  <c r="H68" i="7"/>
  <c r="F99" i="5"/>
  <c r="C99" i="5"/>
  <c r="G98" i="5"/>
  <c r="F98" i="5"/>
  <c r="D98" i="5"/>
  <c r="D99" i="5" s="1"/>
  <c r="C98" i="5"/>
  <c r="E97" i="5"/>
  <c r="H97" i="5" s="1"/>
  <c r="G96" i="5"/>
  <c r="F96" i="5"/>
  <c r="D96" i="5"/>
  <c r="C96" i="5"/>
  <c r="E95" i="5"/>
  <c r="H95" i="5" s="1"/>
  <c r="H94" i="5"/>
  <c r="E94" i="5"/>
  <c r="E93" i="5"/>
  <c r="H93" i="5" s="1"/>
  <c r="H92" i="5"/>
  <c r="E92" i="5"/>
  <c r="E91" i="5"/>
  <c r="H91" i="5" s="1"/>
  <c r="D85" i="5"/>
  <c r="G84" i="5"/>
  <c r="F84" i="5"/>
  <c r="D84" i="5"/>
  <c r="C84" i="5"/>
  <c r="H83" i="5"/>
  <c r="E83" i="5"/>
  <c r="E84" i="5" s="1"/>
  <c r="H84" i="5" s="1"/>
  <c r="G82" i="5"/>
  <c r="G85" i="5" s="1"/>
  <c r="F82" i="5"/>
  <c r="F85" i="5" s="1"/>
  <c r="D82" i="5"/>
  <c r="C82" i="5"/>
  <c r="C85" i="5" s="1"/>
  <c r="H81" i="5"/>
  <c r="E81" i="5"/>
  <c r="E80" i="5"/>
  <c r="E82" i="5" s="1"/>
  <c r="D79" i="5"/>
  <c r="G78" i="5"/>
  <c r="F78" i="5"/>
  <c r="F79" i="5" s="1"/>
  <c r="D78" i="5"/>
  <c r="C78" i="5"/>
  <c r="C79" i="5" s="1"/>
  <c r="H77" i="5"/>
  <c r="E77" i="5"/>
  <c r="E76" i="5"/>
  <c r="H76" i="5" s="1"/>
  <c r="H75" i="5"/>
  <c r="E75" i="5"/>
  <c r="E78" i="5" s="1"/>
  <c r="G74" i="5"/>
  <c r="G79" i="5" s="1"/>
  <c r="F74" i="5"/>
  <c r="D74" i="5"/>
  <c r="C74" i="5"/>
  <c r="H73" i="5"/>
  <c r="E73" i="5"/>
  <c r="E74" i="5" s="1"/>
  <c r="H74" i="5" s="1"/>
  <c r="G71" i="5"/>
  <c r="F71" i="5"/>
  <c r="D71" i="5"/>
  <c r="D72" i="5" s="1"/>
  <c r="C71" i="5"/>
  <c r="E70" i="5"/>
  <c r="H70" i="5" s="1"/>
  <c r="H69" i="5"/>
  <c r="E69" i="5"/>
  <c r="G68" i="5"/>
  <c r="G72" i="5" s="1"/>
  <c r="F68" i="5"/>
  <c r="F72" i="5" s="1"/>
  <c r="D68" i="5"/>
  <c r="C68" i="5"/>
  <c r="C72" i="5" s="1"/>
  <c r="H67" i="5"/>
  <c r="E67" i="5"/>
  <c r="E66" i="5"/>
  <c r="H66" i="5" s="1"/>
  <c r="H65" i="5"/>
  <c r="E65" i="5"/>
  <c r="E68" i="5" s="1"/>
  <c r="H68" i="5" s="1"/>
  <c r="G64" i="5"/>
  <c r="F64" i="5"/>
  <c r="D64" i="5"/>
  <c r="C64" i="5"/>
  <c r="H63" i="5"/>
  <c r="E63" i="5"/>
  <c r="E62" i="5"/>
  <c r="H62" i="5" s="1"/>
  <c r="H61" i="5"/>
  <c r="E61" i="5"/>
  <c r="E60" i="5"/>
  <c r="H60" i="5" s="1"/>
  <c r="H59" i="5"/>
  <c r="E59" i="5"/>
  <c r="E58" i="5"/>
  <c r="H58" i="5" s="1"/>
  <c r="H57" i="5"/>
  <c r="E57" i="5"/>
  <c r="E56" i="5"/>
  <c r="H56" i="5" s="1"/>
  <c r="H55" i="5"/>
  <c r="E55" i="5"/>
  <c r="E54" i="5"/>
  <c r="H54" i="5" s="1"/>
  <c r="H53" i="5"/>
  <c r="E53" i="5"/>
  <c r="E64" i="5" s="1"/>
  <c r="H64" i="5" s="1"/>
  <c r="F52" i="5"/>
  <c r="D52" i="5"/>
  <c r="C52" i="5"/>
  <c r="H51" i="5"/>
  <c r="E51" i="5"/>
  <c r="G50" i="5"/>
  <c r="E50" i="5"/>
  <c r="H50" i="5" s="1"/>
  <c r="H49" i="5"/>
  <c r="E49" i="5"/>
  <c r="G48" i="5"/>
  <c r="G52" i="5" s="1"/>
  <c r="E48" i="5"/>
  <c r="E52" i="5" s="1"/>
  <c r="H52" i="5" s="1"/>
  <c r="G43" i="5"/>
  <c r="F43" i="5"/>
  <c r="D43" i="5"/>
  <c r="C43" i="5"/>
  <c r="H42" i="5"/>
  <c r="E42" i="5"/>
  <c r="E41" i="5"/>
  <c r="H41" i="5" s="1"/>
  <c r="H40" i="5"/>
  <c r="E40" i="5"/>
  <c r="E39" i="5"/>
  <c r="H39" i="5" s="1"/>
  <c r="H38" i="5"/>
  <c r="E38" i="5"/>
  <c r="E37" i="5"/>
  <c r="H37" i="5" s="1"/>
  <c r="H36" i="5"/>
  <c r="E36" i="5"/>
  <c r="E35" i="5"/>
  <c r="H35" i="5" s="1"/>
  <c r="H34" i="5"/>
  <c r="E34" i="5"/>
  <c r="E33" i="5"/>
  <c r="H33" i="5" s="1"/>
  <c r="H32" i="5"/>
  <c r="E32" i="5"/>
  <c r="E31" i="5"/>
  <c r="H31" i="5" s="1"/>
  <c r="H30" i="5"/>
  <c r="E30" i="5"/>
  <c r="E29" i="5"/>
  <c r="H29" i="5" s="1"/>
  <c r="H28" i="5"/>
  <c r="E28" i="5"/>
  <c r="E27" i="5"/>
  <c r="H27" i="5" s="1"/>
  <c r="H26" i="5"/>
  <c r="E26" i="5"/>
  <c r="E25" i="5"/>
  <c r="E43" i="5" s="1"/>
  <c r="H43" i="5" s="1"/>
  <c r="F24" i="5"/>
  <c r="F100" i="5" s="1"/>
  <c r="D24" i="5"/>
  <c r="C24" i="5"/>
  <c r="E23" i="5"/>
  <c r="H23" i="5" s="1"/>
  <c r="H22" i="5"/>
  <c r="G22" i="5"/>
  <c r="E22" i="5"/>
  <c r="E21" i="5"/>
  <c r="H21" i="5" s="1"/>
  <c r="G20" i="5"/>
  <c r="E20" i="5"/>
  <c r="H20" i="5" s="1"/>
  <c r="H19" i="5"/>
  <c r="E19" i="5"/>
  <c r="G18" i="5"/>
  <c r="E18" i="5"/>
  <c r="H18" i="5" s="1"/>
  <c r="G17" i="5"/>
  <c r="E17" i="5"/>
  <c r="H17" i="5" s="1"/>
  <c r="H16" i="5"/>
  <c r="G16" i="5"/>
  <c r="E16" i="5"/>
  <c r="G15" i="5"/>
  <c r="H15" i="5" s="1"/>
  <c r="E15" i="5"/>
  <c r="E14" i="5"/>
  <c r="H14" i="5" s="1"/>
  <c r="H13" i="5"/>
  <c r="E13" i="5"/>
  <c r="G12" i="5"/>
  <c r="E12" i="5"/>
  <c r="H12" i="5" s="1"/>
  <c r="H11" i="5"/>
  <c r="E11" i="5"/>
  <c r="E10" i="5"/>
  <c r="H10" i="5" s="1"/>
  <c r="G9" i="5"/>
  <c r="G24" i="5" s="1"/>
  <c r="E9" i="5"/>
  <c r="H9" i="5" s="1"/>
  <c r="F98" i="4"/>
  <c r="G97" i="4"/>
  <c r="F97" i="4"/>
  <c r="D97" i="4"/>
  <c r="D98" i="4" s="1"/>
  <c r="D99" i="4" s="1"/>
  <c r="C97" i="4"/>
  <c r="E96" i="4"/>
  <c r="H96" i="4" s="1"/>
  <c r="G95" i="4"/>
  <c r="F95" i="4"/>
  <c r="D95" i="4"/>
  <c r="C95" i="4"/>
  <c r="C98" i="4" s="1"/>
  <c r="E94" i="4"/>
  <c r="H94" i="4" s="1"/>
  <c r="H93" i="4"/>
  <c r="E93" i="4"/>
  <c r="E92" i="4"/>
  <c r="H92" i="4" s="1"/>
  <c r="H91" i="4"/>
  <c r="E91" i="4"/>
  <c r="E90" i="4"/>
  <c r="H90" i="4" s="1"/>
  <c r="G84" i="4"/>
  <c r="D84" i="4"/>
  <c r="C84" i="4"/>
  <c r="G83" i="4"/>
  <c r="F83" i="4"/>
  <c r="D83" i="4"/>
  <c r="C83" i="4"/>
  <c r="H82" i="4"/>
  <c r="E82" i="4"/>
  <c r="E83" i="4" s="1"/>
  <c r="H83" i="4" s="1"/>
  <c r="G81" i="4"/>
  <c r="F81" i="4"/>
  <c r="F84" i="4" s="1"/>
  <c r="D81" i="4"/>
  <c r="C81" i="4"/>
  <c r="H80" i="4"/>
  <c r="E80" i="4"/>
  <c r="E81" i="4" s="1"/>
  <c r="E79" i="4"/>
  <c r="H79" i="4" s="1"/>
  <c r="G78" i="4"/>
  <c r="D78" i="4"/>
  <c r="C78" i="4"/>
  <c r="G77" i="4"/>
  <c r="F77" i="4"/>
  <c r="F78" i="4" s="1"/>
  <c r="D77" i="4"/>
  <c r="C77" i="4"/>
  <c r="H76" i="4"/>
  <c r="E76" i="4"/>
  <c r="E75" i="4"/>
  <c r="H75" i="4" s="1"/>
  <c r="H74" i="4"/>
  <c r="E74" i="4"/>
  <c r="E77" i="4" s="1"/>
  <c r="G73" i="4"/>
  <c r="F73" i="4"/>
  <c r="D73" i="4"/>
  <c r="C73" i="4"/>
  <c r="H72" i="4"/>
  <c r="E72" i="4"/>
  <c r="E73" i="4" s="1"/>
  <c r="H73" i="4" s="1"/>
  <c r="G70" i="4"/>
  <c r="F70" i="4"/>
  <c r="D70" i="4"/>
  <c r="D71" i="4" s="1"/>
  <c r="C70" i="4"/>
  <c r="C71" i="4" s="1"/>
  <c r="E69" i="4"/>
  <c r="H69" i="4" s="1"/>
  <c r="H68" i="4"/>
  <c r="E68" i="4"/>
  <c r="E70" i="4" s="1"/>
  <c r="G67" i="4"/>
  <c r="F67" i="4"/>
  <c r="F71" i="4" s="1"/>
  <c r="D67" i="4"/>
  <c r="C67" i="4"/>
  <c r="H66" i="4"/>
  <c r="E66" i="4"/>
  <c r="E65" i="4"/>
  <c r="H65" i="4" s="1"/>
  <c r="H64" i="4"/>
  <c r="E64" i="4"/>
  <c r="E67" i="4" s="1"/>
  <c r="H67" i="4" s="1"/>
  <c r="G63" i="4"/>
  <c r="F63" i="4"/>
  <c r="D63" i="4"/>
  <c r="C63" i="4"/>
  <c r="H62" i="4"/>
  <c r="E62" i="4"/>
  <c r="E61" i="4"/>
  <c r="H61" i="4" s="1"/>
  <c r="H60" i="4"/>
  <c r="E60" i="4"/>
  <c r="E59" i="4"/>
  <c r="H59" i="4" s="1"/>
  <c r="H58" i="4"/>
  <c r="E58" i="4"/>
  <c r="E57" i="4"/>
  <c r="H57" i="4" s="1"/>
  <c r="H56" i="4"/>
  <c r="E56" i="4"/>
  <c r="E55" i="4"/>
  <c r="H55" i="4" s="1"/>
  <c r="H54" i="4"/>
  <c r="E54" i="4"/>
  <c r="E63" i="4" s="1"/>
  <c r="H63" i="4" s="1"/>
  <c r="E53" i="4"/>
  <c r="H53" i="4" s="1"/>
  <c r="F52" i="4"/>
  <c r="D52" i="4"/>
  <c r="C52" i="4"/>
  <c r="E51" i="4"/>
  <c r="H51" i="4" s="1"/>
  <c r="H50" i="4"/>
  <c r="G50" i="4"/>
  <c r="G52" i="4" s="1"/>
  <c r="E50" i="4"/>
  <c r="E49" i="4"/>
  <c r="H49" i="4" s="1"/>
  <c r="H48" i="4"/>
  <c r="G48" i="4"/>
  <c r="E48" i="4"/>
  <c r="E52" i="4" s="1"/>
  <c r="G43" i="4"/>
  <c r="F43" i="4"/>
  <c r="D43" i="4"/>
  <c r="C43" i="4"/>
  <c r="H42" i="4"/>
  <c r="E42" i="4"/>
  <c r="H41" i="4"/>
  <c r="E41" i="4"/>
  <c r="H40" i="4"/>
  <c r="E40" i="4"/>
  <c r="H39" i="4"/>
  <c r="E39" i="4"/>
  <c r="H38" i="4"/>
  <c r="E38" i="4"/>
  <c r="H37" i="4"/>
  <c r="E37" i="4"/>
  <c r="H36" i="4"/>
  <c r="E36" i="4"/>
  <c r="H35" i="4"/>
  <c r="E35" i="4"/>
  <c r="H34" i="4"/>
  <c r="E34" i="4"/>
  <c r="H33" i="4"/>
  <c r="E33" i="4"/>
  <c r="H32" i="4"/>
  <c r="E32" i="4"/>
  <c r="H31" i="4"/>
  <c r="E31" i="4"/>
  <c r="H30" i="4"/>
  <c r="E30" i="4"/>
  <c r="H29" i="4"/>
  <c r="E29" i="4"/>
  <c r="H28" i="4"/>
  <c r="E28" i="4"/>
  <c r="H27" i="4"/>
  <c r="E27" i="4"/>
  <c r="H26" i="4"/>
  <c r="E26" i="4"/>
  <c r="H25" i="4"/>
  <c r="E25" i="4"/>
  <c r="E43" i="4" s="1"/>
  <c r="H43" i="4" s="1"/>
  <c r="F24" i="4"/>
  <c r="D24" i="4"/>
  <c r="C24" i="4"/>
  <c r="H23" i="4"/>
  <c r="E23" i="4"/>
  <c r="G22" i="4"/>
  <c r="E22" i="4"/>
  <c r="H22" i="4" s="1"/>
  <c r="E21" i="4"/>
  <c r="H21" i="4" s="1"/>
  <c r="G20" i="4"/>
  <c r="E20" i="4"/>
  <c r="H20" i="4" s="1"/>
  <c r="H19" i="4"/>
  <c r="E19" i="4"/>
  <c r="H18" i="4"/>
  <c r="G18" i="4"/>
  <c r="E18" i="4"/>
  <c r="G17" i="4"/>
  <c r="E17" i="4"/>
  <c r="H17" i="4" s="1"/>
  <c r="G16" i="4"/>
  <c r="E16" i="4"/>
  <c r="H16" i="4" s="1"/>
  <c r="G15" i="4"/>
  <c r="H15" i="4" s="1"/>
  <c r="E15" i="4"/>
  <c r="H14" i="4"/>
  <c r="E14" i="4"/>
  <c r="H13" i="4"/>
  <c r="E13" i="4"/>
  <c r="H12" i="4"/>
  <c r="G12" i="4"/>
  <c r="G24" i="4" s="1"/>
  <c r="E12" i="4"/>
  <c r="E11" i="4"/>
  <c r="H11" i="4" s="1"/>
  <c r="E10" i="4"/>
  <c r="H10" i="4" s="1"/>
  <c r="E9" i="4"/>
  <c r="E24" i="4" s="1"/>
  <c r="G97" i="3"/>
  <c r="F97" i="3"/>
  <c r="F98" i="3" s="1"/>
  <c r="D97" i="3"/>
  <c r="D98" i="3" s="1"/>
  <c r="C97" i="3"/>
  <c r="E96" i="3"/>
  <c r="H96" i="3" s="1"/>
  <c r="G95" i="3"/>
  <c r="F95" i="3"/>
  <c r="D95" i="3"/>
  <c r="C95" i="3"/>
  <c r="C98" i="3" s="1"/>
  <c r="E94" i="3"/>
  <c r="H94" i="3" s="1"/>
  <c r="E93" i="3"/>
  <c r="H93" i="3" s="1"/>
  <c r="E92" i="3"/>
  <c r="H92" i="3" s="1"/>
  <c r="E91" i="3"/>
  <c r="H91" i="3" s="1"/>
  <c r="E90" i="3"/>
  <c r="H90" i="3" s="1"/>
  <c r="G84" i="3"/>
  <c r="C84" i="3"/>
  <c r="G83" i="3"/>
  <c r="F83" i="3"/>
  <c r="D83" i="3"/>
  <c r="C83" i="3"/>
  <c r="E82" i="3"/>
  <c r="E83" i="3" s="1"/>
  <c r="H83" i="3" s="1"/>
  <c r="G81" i="3"/>
  <c r="F81" i="3"/>
  <c r="F84" i="3" s="1"/>
  <c r="D81" i="3"/>
  <c r="D84" i="3" s="1"/>
  <c r="C81" i="3"/>
  <c r="E80" i="3"/>
  <c r="E81" i="3" s="1"/>
  <c r="E79" i="3"/>
  <c r="H79" i="3" s="1"/>
  <c r="G78" i="3"/>
  <c r="C78" i="3"/>
  <c r="G77" i="3"/>
  <c r="F77" i="3"/>
  <c r="F78" i="3" s="1"/>
  <c r="D77" i="3"/>
  <c r="C77" i="3"/>
  <c r="E76" i="3"/>
  <c r="H76" i="3" s="1"/>
  <c r="E75" i="3"/>
  <c r="H75" i="3" s="1"/>
  <c r="E74" i="3"/>
  <c r="E77" i="3" s="1"/>
  <c r="G73" i="3"/>
  <c r="F73" i="3"/>
  <c r="D73" i="3"/>
  <c r="D78" i="3" s="1"/>
  <c r="C73" i="3"/>
  <c r="E72" i="3"/>
  <c r="E73" i="3" s="1"/>
  <c r="H73" i="3" s="1"/>
  <c r="G70" i="3"/>
  <c r="G71" i="3" s="1"/>
  <c r="F70" i="3"/>
  <c r="F71" i="3" s="1"/>
  <c r="D70" i="3"/>
  <c r="D71" i="3" s="1"/>
  <c r="C70" i="3"/>
  <c r="C71" i="3" s="1"/>
  <c r="E69" i="3"/>
  <c r="H69" i="3" s="1"/>
  <c r="E68" i="3"/>
  <c r="E70" i="3" s="1"/>
  <c r="G67" i="3"/>
  <c r="F67" i="3"/>
  <c r="D67" i="3"/>
  <c r="C67" i="3"/>
  <c r="E66" i="3"/>
  <c r="H66" i="3" s="1"/>
  <c r="E65" i="3"/>
  <c r="H65" i="3" s="1"/>
  <c r="E64" i="3"/>
  <c r="E67" i="3" s="1"/>
  <c r="H67" i="3" s="1"/>
  <c r="G63" i="3"/>
  <c r="F63" i="3"/>
  <c r="D63" i="3"/>
  <c r="C63" i="3"/>
  <c r="E62" i="3"/>
  <c r="H62" i="3" s="1"/>
  <c r="E61" i="3"/>
  <c r="H61" i="3" s="1"/>
  <c r="E60" i="3"/>
  <c r="H60" i="3" s="1"/>
  <c r="E59" i="3"/>
  <c r="H59" i="3" s="1"/>
  <c r="E58" i="3"/>
  <c r="H58" i="3" s="1"/>
  <c r="E57" i="3"/>
  <c r="H57" i="3" s="1"/>
  <c r="E56" i="3"/>
  <c r="H56" i="3" s="1"/>
  <c r="E55" i="3"/>
  <c r="H55" i="3" s="1"/>
  <c r="E54" i="3"/>
  <c r="E63" i="3" s="1"/>
  <c r="H63" i="3" s="1"/>
  <c r="E53" i="3"/>
  <c r="H53" i="3" s="1"/>
  <c r="G52" i="3"/>
  <c r="F52" i="3"/>
  <c r="D52" i="3"/>
  <c r="C52" i="3"/>
  <c r="E51" i="3"/>
  <c r="H51" i="3" s="1"/>
  <c r="E50" i="3"/>
  <c r="H50" i="3" s="1"/>
  <c r="E49" i="3"/>
  <c r="H49" i="3" s="1"/>
  <c r="E48" i="3"/>
  <c r="E52" i="3" s="1"/>
  <c r="H52" i="3" s="1"/>
  <c r="G43" i="3"/>
  <c r="F43" i="3"/>
  <c r="D43" i="3"/>
  <c r="C43" i="3"/>
  <c r="E42" i="3"/>
  <c r="H42" i="3" s="1"/>
  <c r="E41" i="3"/>
  <c r="H41" i="3" s="1"/>
  <c r="E40" i="3"/>
  <c r="H40" i="3" s="1"/>
  <c r="E39" i="3"/>
  <c r="H39" i="3" s="1"/>
  <c r="E38" i="3"/>
  <c r="H38" i="3" s="1"/>
  <c r="E37" i="3"/>
  <c r="H37" i="3" s="1"/>
  <c r="E36" i="3"/>
  <c r="H36" i="3" s="1"/>
  <c r="E35" i="3"/>
  <c r="H35" i="3" s="1"/>
  <c r="E34" i="3"/>
  <c r="H34" i="3" s="1"/>
  <c r="E33" i="3"/>
  <c r="H33" i="3" s="1"/>
  <c r="E32" i="3"/>
  <c r="H32" i="3" s="1"/>
  <c r="E31" i="3"/>
  <c r="H31" i="3" s="1"/>
  <c r="E30" i="3"/>
  <c r="H30" i="3" s="1"/>
  <c r="E29" i="3"/>
  <c r="H29" i="3" s="1"/>
  <c r="E28" i="3"/>
  <c r="H28" i="3" s="1"/>
  <c r="E27" i="3"/>
  <c r="H27" i="3" s="1"/>
  <c r="E26" i="3"/>
  <c r="E43" i="3" s="1"/>
  <c r="H43" i="3" s="1"/>
  <c r="E25" i="3"/>
  <c r="H25" i="3" s="1"/>
  <c r="G24" i="3"/>
  <c r="G99" i="3" s="1"/>
  <c r="F24" i="3"/>
  <c r="F99" i="3" s="1"/>
  <c r="D24" i="3"/>
  <c r="C24" i="3"/>
  <c r="E23" i="3"/>
  <c r="H23" i="3" s="1"/>
  <c r="E22" i="3"/>
  <c r="H22" i="3" s="1"/>
  <c r="E21" i="3"/>
  <c r="H21" i="3" s="1"/>
  <c r="E20" i="3"/>
  <c r="H20" i="3" s="1"/>
  <c r="E19" i="3"/>
  <c r="H19" i="3" s="1"/>
  <c r="E18" i="3"/>
  <c r="H18" i="3" s="1"/>
  <c r="E17" i="3"/>
  <c r="H17" i="3" s="1"/>
  <c r="E16" i="3"/>
  <c r="H16" i="3" s="1"/>
  <c r="E15" i="3"/>
  <c r="H15" i="3" s="1"/>
  <c r="E14" i="3"/>
  <c r="H14" i="3" s="1"/>
  <c r="E13" i="3"/>
  <c r="H13" i="3" s="1"/>
  <c r="E12" i="3"/>
  <c r="H12" i="3" s="1"/>
  <c r="E11" i="3"/>
  <c r="H11" i="3" s="1"/>
  <c r="E10" i="3"/>
  <c r="H10" i="3" s="1"/>
  <c r="E9" i="3"/>
  <c r="H9" i="3" s="1"/>
  <c r="D98" i="2"/>
  <c r="G97" i="2"/>
  <c r="F97" i="2"/>
  <c r="F98" i="2" s="1"/>
  <c r="D97" i="2"/>
  <c r="C97" i="2"/>
  <c r="H96" i="2"/>
  <c r="E96" i="2"/>
  <c r="E97" i="2" s="1"/>
  <c r="G95" i="2"/>
  <c r="F95" i="2"/>
  <c r="D95" i="2"/>
  <c r="C95" i="2"/>
  <c r="C98" i="2" s="1"/>
  <c r="H94" i="2"/>
  <c r="E94" i="2"/>
  <c r="E93" i="2"/>
  <c r="H93" i="2" s="1"/>
  <c r="H92" i="2"/>
  <c r="E92" i="2"/>
  <c r="E91" i="2"/>
  <c r="H91" i="2" s="1"/>
  <c r="H90" i="2"/>
  <c r="E90" i="2"/>
  <c r="E95" i="2" s="1"/>
  <c r="H95" i="2" s="1"/>
  <c r="F84" i="2"/>
  <c r="G83" i="2"/>
  <c r="F83" i="2"/>
  <c r="D83" i="2"/>
  <c r="C83" i="2"/>
  <c r="E82" i="2"/>
  <c r="E83" i="2" s="1"/>
  <c r="H83" i="2" s="1"/>
  <c r="G81" i="2"/>
  <c r="G84" i="2" s="1"/>
  <c r="F81" i="2"/>
  <c r="D81" i="2"/>
  <c r="D84" i="2" s="1"/>
  <c r="C81" i="2"/>
  <c r="C84" i="2" s="1"/>
  <c r="E80" i="2"/>
  <c r="H80" i="2" s="1"/>
  <c r="H79" i="2"/>
  <c r="E79" i="2"/>
  <c r="E81" i="2" s="1"/>
  <c r="F78" i="2"/>
  <c r="G77" i="2"/>
  <c r="F77" i="2"/>
  <c r="D77" i="2"/>
  <c r="C77" i="2"/>
  <c r="C78" i="2" s="1"/>
  <c r="E76" i="2"/>
  <c r="H76" i="2" s="1"/>
  <c r="H75" i="2"/>
  <c r="E75" i="2"/>
  <c r="E74" i="2"/>
  <c r="E77" i="2" s="1"/>
  <c r="G73" i="2"/>
  <c r="G78" i="2" s="1"/>
  <c r="F73" i="2"/>
  <c r="D73" i="2"/>
  <c r="D78" i="2" s="1"/>
  <c r="C73" i="2"/>
  <c r="E72" i="2"/>
  <c r="E73" i="2" s="1"/>
  <c r="H73" i="2" s="1"/>
  <c r="G70" i="2"/>
  <c r="G71" i="2" s="1"/>
  <c r="G99" i="2" s="1"/>
  <c r="F70" i="2"/>
  <c r="F71" i="2" s="1"/>
  <c r="D70" i="2"/>
  <c r="C70" i="2"/>
  <c r="C71" i="2" s="1"/>
  <c r="H69" i="2"/>
  <c r="E69" i="2"/>
  <c r="E68" i="2"/>
  <c r="E70" i="2" s="1"/>
  <c r="G67" i="2"/>
  <c r="F67" i="2"/>
  <c r="D67" i="2"/>
  <c r="D71" i="2" s="1"/>
  <c r="C67" i="2"/>
  <c r="E66" i="2"/>
  <c r="H66" i="2" s="1"/>
  <c r="H65" i="2"/>
  <c r="E65" i="2"/>
  <c r="E64" i="2"/>
  <c r="E67" i="2" s="1"/>
  <c r="H67" i="2" s="1"/>
  <c r="G63" i="2"/>
  <c r="F63" i="2"/>
  <c r="D63" i="2"/>
  <c r="C63" i="2"/>
  <c r="E62" i="2"/>
  <c r="H62" i="2" s="1"/>
  <c r="H61" i="2"/>
  <c r="E61" i="2"/>
  <c r="E60" i="2"/>
  <c r="H60" i="2" s="1"/>
  <c r="H59" i="2"/>
  <c r="E59" i="2"/>
  <c r="E58" i="2"/>
  <c r="H58" i="2" s="1"/>
  <c r="H57" i="2"/>
  <c r="E57" i="2"/>
  <c r="E56" i="2"/>
  <c r="H56" i="2" s="1"/>
  <c r="H55" i="2"/>
  <c r="E55" i="2"/>
  <c r="E54" i="2"/>
  <c r="H54" i="2" s="1"/>
  <c r="H53" i="2"/>
  <c r="E53" i="2"/>
  <c r="E63" i="2" s="1"/>
  <c r="H63" i="2" s="1"/>
  <c r="G52" i="2"/>
  <c r="F52" i="2"/>
  <c r="D52" i="2"/>
  <c r="C52" i="2"/>
  <c r="H51" i="2"/>
  <c r="E51" i="2"/>
  <c r="E50" i="2"/>
  <c r="H50" i="2" s="1"/>
  <c r="H49" i="2"/>
  <c r="E49" i="2"/>
  <c r="E48" i="2"/>
  <c r="E52" i="2" s="1"/>
  <c r="H52" i="2" s="1"/>
  <c r="G43" i="2"/>
  <c r="F43" i="2"/>
  <c r="D43" i="2"/>
  <c r="C43" i="2"/>
  <c r="E42" i="2"/>
  <c r="H42" i="2" s="1"/>
  <c r="H41" i="2"/>
  <c r="E41" i="2"/>
  <c r="E40" i="2"/>
  <c r="H40" i="2" s="1"/>
  <c r="H39" i="2"/>
  <c r="E39" i="2"/>
  <c r="E38" i="2"/>
  <c r="H38" i="2" s="1"/>
  <c r="H37" i="2"/>
  <c r="E37" i="2"/>
  <c r="E36" i="2"/>
  <c r="H36" i="2" s="1"/>
  <c r="H35" i="2"/>
  <c r="E35" i="2"/>
  <c r="E34" i="2"/>
  <c r="H34" i="2" s="1"/>
  <c r="H33" i="2"/>
  <c r="E33" i="2"/>
  <c r="E32" i="2"/>
  <c r="H32" i="2" s="1"/>
  <c r="H31" i="2"/>
  <c r="E31" i="2"/>
  <c r="E30" i="2"/>
  <c r="H30" i="2" s="1"/>
  <c r="H29" i="2"/>
  <c r="E29" i="2"/>
  <c r="E28" i="2"/>
  <c r="H28" i="2" s="1"/>
  <c r="H27" i="2"/>
  <c r="E27" i="2"/>
  <c r="E26" i="2"/>
  <c r="H26" i="2" s="1"/>
  <c r="H25" i="2"/>
  <c r="E25" i="2"/>
  <c r="E43" i="2" s="1"/>
  <c r="H43" i="2" s="1"/>
  <c r="G24" i="2"/>
  <c r="F24" i="2"/>
  <c r="D24" i="2"/>
  <c r="C24" i="2"/>
  <c r="H23" i="2"/>
  <c r="E23" i="2"/>
  <c r="E22" i="2"/>
  <c r="H22" i="2" s="1"/>
  <c r="H21" i="2"/>
  <c r="E21" i="2"/>
  <c r="E20" i="2"/>
  <c r="H20" i="2" s="1"/>
  <c r="H19" i="2"/>
  <c r="E19" i="2"/>
  <c r="E18" i="2"/>
  <c r="H18" i="2" s="1"/>
  <c r="H17" i="2"/>
  <c r="E17" i="2"/>
  <c r="E16" i="2"/>
  <c r="H16" i="2" s="1"/>
  <c r="H15" i="2"/>
  <c r="E15" i="2"/>
  <c r="E14" i="2"/>
  <c r="H14" i="2" s="1"/>
  <c r="H13" i="2"/>
  <c r="E13" i="2"/>
  <c r="E12" i="2"/>
  <c r="H12" i="2" s="1"/>
  <c r="H11" i="2"/>
  <c r="E11" i="2"/>
  <c r="E10" i="2"/>
  <c r="H10" i="2" s="1"/>
  <c r="H9" i="2"/>
  <c r="E9" i="2"/>
  <c r="E24" i="2" s="1"/>
  <c r="D98" i="1"/>
  <c r="G97" i="1"/>
  <c r="F97" i="1"/>
  <c r="F98" i="1" s="1"/>
  <c r="D97" i="1"/>
  <c r="C97" i="1"/>
  <c r="E96" i="1"/>
  <c r="H96" i="1" s="1"/>
  <c r="G95" i="1"/>
  <c r="F95" i="1"/>
  <c r="D95" i="1"/>
  <c r="C95" i="1"/>
  <c r="C98" i="1" s="1"/>
  <c r="E94" i="1"/>
  <c r="H94" i="1" s="1"/>
  <c r="E93" i="1"/>
  <c r="H93" i="1" s="1"/>
  <c r="E92" i="1"/>
  <c r="H92" i="1" s="1"/>
  <c r="E91" i="1"/>
  <c r="H91" i="1" s="1"/>
  <c r="E90" i="1"/>
  <c r="H90" i="1" s="1"/>
  <c r="F84" i="1"/>
  <c r="G83" i="1"/>
  <c r="F83" i="1"/>
  <c r="D83" i="1"/>
  <c r="C83" i="1"/>
  <c r="E82" i="1"/>
  <c r="H82" i="1" s="1"/>
  <c r="G81" i="1"/>
  <c r="G84" i="1" s="1"/>
  <c r="F81" i="1"/>
  <c r="D81" i="1"/>
  <c r="D84" i="1" s="1"/>
  <c r="D99" i="1" s="1"/>
  <c r="C81" i="1"/>
  <c r="C84" i="1" s="1"/>
  <c r="E80" i="1"/>
  <c r="H80" i="1" s="1"/>
  <c r="E79" i="1"/>
  <c r="H79" i="1" s="1"/>
  <c r="F78" i="1"/>
  <c r="G77" i="1"/>
  <c r="F77" i="1"/>
  <c r="D77" i="1"/>
  <c r="C77" i="1"/>
  <c r="E76" i="1"/>
  <c r="H76" i="1" s="1"/>
  <c r="E75" i="1"/>
  <c r="H75" i="1" s="1"/>
  <c r="E74" i="1"/>
  <c r="H74" i="1" s="1"/>
  <c r="G73" i="1"/>
  <c r="G78" i="1" s="1"/>
  <c r="F73" i="1"/>
  <c r="D73" i="1"/>
  <c r="D78" i="1" s="1"/>
  <c r="C73" i="1"/>
  <c r="C78" i="1" s="1"/>
  <c r="E72" i="1"/>
  <c r="H72" i="1" s="1"/>
  <c r="G70" i="1"/>
  <c r="F70" i="1"/>
  <c r="F71" i="1" s="1"/>
  <c r="D70" i="1"/>
  <c r="C70" i="1"/>
  <c r="C71" i="1" s="1"/>
  <c r="E69" i="1"/>
  <c r="H69" i="1" s="1"/>
  <c r="E68" i="1"/>
  <c r="E70" i="1" s="1"/>
  <c r="G67" i="1"/>
  <c r="F67" i="1"/>
  <c r="D67" i="1"/>
  <c r="D71" i="1" s="1"/>
  <c r="C67" i="1"/>
  <c r="E66" i="1"/>
  <c r="H66" i="1" s="1"/>
  <c r="E65" i="1"/>
  <c r="H65" i="1" s="1"/>
  <c r="E64" i="1"/>
  <c r="H64" i="1" s="1"/>
  <c r="G63" i="1"/>
  <c r="G71" i="1" s="1"/>
  <c r="F63" i="1"/>
  <c r="D63" i="1"/>
  <c r="C63" i="1"/>
  <c r="E62" i="1"/>
  <c r="H62" i="1" s="1"/>
  <c r="E61" i="1"/>
  <c r="H61" i="1" s="1"/>
  <c r="E60" i="1"/>
  <c r="H60" i="1" s="1"/>
  <c r="E59" i="1"/>
  <c r="H59" i="1" s="1"/>
  <c r="E58" i="1"/>
  <c r="H58" i="1" s="1"/>
  <c r="E57" i="1"/>
  <c r="H57" i="1" s="1"/>
  <c r="E56" i="1"/>
  <c r="H56" i="1" s="1"/>
  <c r="E55" i="1"/>
  <c r="H55" i="1" s="1"/>
  <c r="E54" i="1"/>
  <c r="H54" i="1" s="1"/>
  <c r="E53" i="1"/>
  <c r="H53" i="1" s="1"/>
  <c r="G52" i="1"/>
  <c r="F52" i="1"/>
  <c r="D52" i="1"/>
  <c r="C52" i="1"/>
  <c r="E51" i="1"/>
  <c r="H51" i="1" s="1"/>
  <c r="E50" i="1"/>
  <c r="H50" i="1" s="1"/>
  <c r="E49" i="1"/>
  <c r="H49" i="1" s="1"/>
  <c r="E48" i="1"/>
  <c r="E52" i="1" s="1"/>
  <c r="H52" i="1" s="1"/>
  <c r="G43" i="1"/>
  <c r="F43" i="1"/>
  <c r="D43" i="1"/>
  <c r="C43" i="1"/>
  <c r="E42" i="1"/>
  <c r="H42" i="1" s="1"/>
  <c r="E41" i="1"/>
  <c r="H41" i="1" s="1"/>
  <c r="E40" i="1"/>
  <c r="H40" i="1" s="1"/>
  <c r="E39" i="1"/>
  <c r="H39" i="1" s="1"/>
  <c r="E38" i="1"/>
  <c r="H38" i="1" s="1"/>
  <c r="E37" i="1"/>
  <c r="H37" i="1" s="1"/>
  <c r="E36" i="1"/>
  <c r="H36" i="1" s="1"/>
  <c r="E35" i="1"/>
  <c r="H35" i="1" s="1"/>
  <c r="E34" i="1"/>
  <c r="H34" i="1" s="1"/>
  <c r="E33" i="1"/>
  <c r="H33" i="1" s="1"/>
  <c r="E32" i="1"/>
  <c r="H32" i="1" s="1"/>
  <c r="E31" i="1"/>
  <c r="H31" i="1" s="1"/>
  <c r="E30" i="1"/>
  <c r="H30" i="1" s="1"/>
  <c r="E29" i="1"/>
  <c r="H29" i="1" s="1"/>
  <c r="E28" i="1"/>
  <c r="H28" i="1" s="1"/>
  <c r="E27" i="1"/>
  <c r="H27" i="1" s="1"/>
  <c r="E26" i="1"/>
  <c r="H26" i="1" s="1"/>
  <c r="E25" i="1"/>
  <c r="H25" i="1" s="1"/>
  <c r="G24" i="1"/>
  <c r="F24" i="1"/>
  <c r="D24" i="1"/>
  <c r="C24" i="1"/>
  <c r="E23" i="1"/>
  <c r="H23" i="1" s="1"/>
  <c r="E22" i="1"/>
  <c r="H22" i="1" s="1"/>
  <c r="E21" i="1"/>
  <c r="H21" i="1" s="1"/>
  <c r="E20" i="1"/>
  <c r="H20" i="1" s="1"/>
  <c r="E19" i="1"/>
  <c r="H19" i="1" s="1"/>
  <c r="E18" i="1"/>
  <c r="H18" i="1" s="1"/>
  <c r="E17" i="1"/>
  <c r="H17" i="1" s="1"/>
  <c r="E16" i="1"/>
  <c r="H16" i="1" s="1"/>
  <c r="E15" i="1"/>
  <c r="H15" i="1" s="1"/>
  <c r="E14" i="1"/>
  <c r="H14" i="1" s="1"/>
  <c r="E13" i="1"/>
  <c r="H13" i="1" s="1"/>
  <c r="E12" i="1"/>
  <c r="H12" i="1" s="1"/>
  <c r="E11" i="1"/>
  <c r="H11" i="1" s="1"/>
  <c r="E10" i="1"/>
  <c r="H10" i="1" s="1"/>
  <c r="E9" i="1"/>
  <c r="H9" i="1" s="1"/>
  <c r="H81" i="7" l="1"/>
  <c r="H84" i="7" s="1"/>
  <c r="E84" i="7"/>
  <c r="H77" i="7"/>
  <c r="E78" i="7"/>
  <c r="H78" i="7" s="1"/>
  <c r="H82" i="5"/>
  <c r="H85" i="5" s="1"/>
  <c r="E85" i="5"/>
  <c r="H24" i="5"/>
  <c r="H78" i="5"/>
  <c r="E79" i="5"/>
  <c r="H79" i="5" s="1"/>
  <c r="C100" i="5"/>
  <c r="G100" i="5"/>
  <c r="D100" i="5"/>
  <c r="E24" i="5"/>
  <c r="H48" i="5"/>
  <c r="E71" i="5"/>
  <c r="E96" i="5"/>
  <c r="H96" i="5" s="1"/>
  <c r="E98" i="5"/>
  <c r="H25" i="5"/>
  <c r="H80" i="5"/>
  <c r="G71" i="4"/>
  <c r="G99" i="4" s="1"/>
  <c r="F99" i="4"/>
  <c r="E71" i="4"/>
  <c r="H71" i="4" s="1"/>
  <c r="H70" i="4"/>
  <c r="C99" i="4"/>
  <c r="H81" i="4"/>
  <c r="H84" i="4" s="1"/>
  <c r="E84" i="4"/>
  <c r="H52" i="4"/>
  <c r="H77" i="4"/>
  <c r="E78" i="4"/>
  <c r="H78" i="4" s="1"/>
  <c r="H9" i="4"/>
  <c r="H24" i="4" s="1"/>
  <c r="E95" i="4"/>
  <c r="H95" i="4" s="1"/>
  <c r="E97" i="4"/>
  <c r="H77" i="3"/>
  <c r="E78" i="3"/>
  <c r="H78" i="3" s="1"/>
  <c r="E71" i="3"/>
  <c r="H71" i="3" s="1"/>
  <c r="H70" i="3"/>
  <c r="D99" i="3"/>
  <c r="H81" i="3"/>
  <c r="H84" i="3" s="1"/>
  <c r="E84" i="3"/>
  <c r="C99" i="3"/>
  <c r="H26" i="3"/>
  <c r="H48" i="3"/>
  <c r="H54" i="3"/>
  <c r="H64" i="3"/>
  <c r="H68" i="3"/>
  <c r="H72" i="3"/>
  <c r="H74" i="3"/>
  <c r="H80" i="3"/>
  <c r="H82" i="3"/>
  <c r="E24" i="3"/>
  <c r="E95" i="3"/>
  <c r="H95" i="3" s="1"/>
  <c r="E97" i="3"/>
  <c r="F99" i="2"/>
  <c r="C99" i="2"/>
  <c r="E98" i="2"/>
  <c r="H97" i="2"/>
  <c r="H98" i="2" s="1"/>
  <c r="H24" i="2"/>
  <c r="E84" i="2"/>
  <c r="H81" i="2"/>
  <c r="H84" i="2" s="1"/>
  <c r="E71" i="2"/>
  <c r="H71" i="2" s="1"/>
  <c r="H70" i="2"/>
  <c r="E78" i="2"/>
  <c r="H78" i="2" s="1"/>
  <c r="H77" i="2"/>
  <c r="D99" i="2"/>
  <c r="H48" i="2"/>
  <c r="H64" i="2"/>
  <c r="H68" i="2"/>
  <c r="H72" i="2"/>
  <c r="H74" i="2"/>
  <c r="H82" i="2"/>
  <c r="F99" i="1"/>
  <c r="C99" i="1"/>
  <c r="G99" i="1"/>
  <c r="H70" i="1"/>
  <c r="E43" i="1"/>
  <c r="H43" i="1" s="1"/>
  <c r="E63" i="1"/>
  <c r="H63" i="1" s="1"/>
  <c r="E67" i="1"/>
  <c r="H67" i="1" s="1"/>
  <c r="E73" i="1"/>
  <c r="H73" i="1" s="1"/>
  <c r="E77" i="1"/>
  <c r="E81" i="1"/>
  <c r="E83" i="1"/>
  <c r="H83" i="1" s="1"/>
  <c r="H48" i="1"/>
  <c r="H68" i="1"/>
  <c r="E24" i="1"/>
  <c r="E95" i="1"/>
  <c r="H95" i="1" s="1"/>
  <c r="E97" i="1"/>
  <c r="E98" i="7" l="1"/>
  <c r="H98" i="7" s="1"/>
  <c r="E72" i="5"/>
  <c r="H72" i="5" s="1"/>
  <c r="H71" i="5"/>
  <c r="E99" i="5"/>
  <c r="E100" i="5" s="1"/>
  <c r="H100" i="5" s="1"/>
  <c r="H98" i="5"/>
  <c r="H99" i="5" s="1"/>
  <c r="E98" i="4"/>
  <c r="E99" i="4" s="1"/>
  <c r="H99" i="4" s="1"/>
  <c r="H97" i="4"/>
  <c r="H98" i="4" s="1"/>
  <c r="E98" i="3"/>
  <c r="H97" i="3"/>
  <c r="H98" i="3" s="1"/>
  <c r="E99" i="3"/>
  <c r="H99" i="3" s="1"/>
  <c r="H24" i="3"/>
  <c r="E99" i="2"/>
  <c r="H99" i="2" s="1"/>
  <c r="H77" i="1"/>
  <c r="E78" i="1"/>
  <c r="H78" i="1" s="1"/>
  <c r="H24" i="1"/>
  <c r="H81" i="1"/>
  <c r="H84" i="1" s="1"/>
  <c r="E84" i="1"/>
  <c r="H97" i="1"/>
  <c r="H98" i="1" s="1"/>
  <c r="E98" i="1"/>
  <c r="E99" i="1" s="1"/>
  <c r="H99" i="1" s="1"/>
  <c r="E71" i="1"/>
  <c r="H71" i="1" s="1"/>
</calcChain>
</file>

<file path=xl/sharedStrings.xml><?xml version="1.0" encoding="utf-8"?>
<sst xmlns="http://schemas.openxmlformats.org/spreadsheetml/2006/main" count="666" uniqueCount="85">
  <si>
    <t>Procuraduría para la Defensa de los Derechos Humanos</t>
  </si>
  <si>
    <t xml:space="preserve">Unidad Financiera Institucional </t>
  </si>
  <si>
    <t>Departamento de Presupuesto</t>
  </si>
  <si>
    <t>INFORME MENSUAL DE EJECUCION PRESUPUESTARIA</t>
  </si>
  <si>
    <t>AL 28 DE FEBRERO DE 2018</t>
  </si>
  <si>
    <t>CODIGO</t>
  </si>
  <si>
    <t>OBJETO ESPECIFICO</t>
  </si>
  <si>
    <t>APROBADO</t>
  </si>
  <si>
    <t>Modificaciones</t>
  </si>
  <si>
    <t>MODIFICADO</t>
  </si>
  <si>
    <t>COMPROMETIDO</t>
  </si>
  <si>
    <t>CONGELAMIENTO</t>
  </si>
  <si>
    <t>DISPONIBLE</t>
  </si>
  <si>
    <t>Sueldos permanentes</t>
  </si>
  <si>
    <t>Aguinaldos</t>
  </si>
  <si>
    <t>Beneficios Adicionales</t>
  </si>
  <si>
    <t>Sueldos eventuales</t>
  </si>
  <si>
    <t>Por Remuneraciones Permanentes inst.pub.</t>
  </si>
  <si>
    <t>Por Remuneraciones Eventuales inst. pub.</t>
  </si>
  <si>
    <t>Por Remuneraciones Permanentes inst. priv.</t>
  </si>
  <si>
    <t>Por Remuneraciones Eventuales inst.priv.</t>
  </si>
  <si>
    <t>Por Prest.  de Serv. en el interior</t>
  </si>
  <si>
    <t>Al Personal de Servicios Permanentes</t>
  </si>
  <si>
    <t>Al Personal de Servicios Eventuales</t>
  </si>
  <si>
    <t>Prestaciones Sociales al Personal</t>
  </si>
  <si>
    <t>Remuneraciones Diversas</t>
  </si>
  <si>
    <t>TOTAL RUBRO......</t>
  </si>
  <si>
    <t>Productos Alimenticios p/ Personas</t>
  </si>
  <si>
    <t>Productos agropecuarios y forestales</t>
  </si>
  <si>
    <t>Productos textiles y vestuarios</t>
  </si>
  <si>
    <t>Productos de Papel y Cartón</t>
  </si>
  <si>
    <t>Productos de cuero y caucho</t>
  </si>
  <si>
    <t>Productos Químicos</t>
  </si>
  <si>
    <t>Productos farmaceuticos y medicinales</t>
  </si>
  <si>
    <t>Llantas y Neumáticos</t>
  </si>
  <si>
    <t>Combustible y Lubricantes</t>
  </si>
  <si>
    <t>Minerales no Metálicos y Prod. Deriv.</t>
  </si>
  <si>
    <t>Minerales metalicos y product. Derivados</t>
  </si>
  <si>
    <t>Materiales e Instrumental de Laboratorio</t>
  </si>
  <si>
    <t>Materiales de Oficina</t>
  </si>
  <si>
    <t>Materiales Informáticos</t>
  </si>
  <si>
    <t>Libros, Textos, Utiles de Enseñanza</t>
  </si>
  <si>
    <t>Herramientas, Repuestos y Accesorios</t>
  </si>
  <si>
    <t>Materiales Eléctricos</t>
  </si>
  <si>
    <t>Bienes de Uso y Consumo Diversos</t>
  </si>
  <si>
    <t>Total Cuenta ….</t>
  </si>
  <si>
    <t>Modificado</t>
  </si>
  <si>
    <t>Servicios de Energía Eléctrica</t>
  </si>
  <si>
    <t>Servicios de Agua</t>
  </si>
  <si>
    <t>Servicios de Telecomunicaciones</t>
  </si>
  <si>
    <t>Servicios de Correos</t>
  </si>
  <si>
    <t>Manttos. y Reparac.  de Bienes Muebles</t>
  </si>
  <si>
    <t>Manttos.y Reparaciones de Vehículos</t>
  </si>
  <si>
    <t>Transporte, Fletes y Almacenamientos</t>
  </si>
  <si>
    <t>Servicios de Publicidad</t>
  </si>
  <si>
    <t>servicios de limpiezas y fumigaciones</t>
  </si>
  <si>
    <t>impresiones, publicaciones y reproducciones</t>
  </si>
  <si>
    <t>Atenciones Oficiales</t>
  </si>
  <si>
    <t>Arrendamiento de bienes muebles</t>
  </si>
  <si>
    <t>Arrendamiento de Bienes Inmuebles</t>
  </si>
  <si>
    <t>Servicios generales y Arrendamientos diversos</t>
  </si>
  <si>
    <t>Pasajes al Exterior</t>
  </si>
  <si>
    <t>Viáticos por Comisión Interna</t>
  </si>
  <si>
    <t>Viáticos por Comisión Externa</t>
  </si>
  <si>
    <t>Servicios de capacitacion</t>
  </si>
  <si>
    <t>Consultorias, Estudios e Investigaciones Div.</t>
  </si>
  <si>
    <t>impuesto, tasas y derechos diversos</t>
  </si>
  <si>
    <t>Primas y Gastos de Seguros de personas</t>
  </si>
  <si>
    <t>Primas y Gastos de Seguros de Bienes</t>
  </si>
  <si>
    <t>Comisiones y Gastos Bancarios</t>
  </si>
  <si>
    <t>A Organismos sin fines de lucro</t>
  </si>
  <si>
    <t>A Personas Naturales</t>
  </si>
  <si>
    <t>A Organismos Multilaterales</t>
  </si>
  <si>
    <t>Mobiliarios</t>
  </si>
  <si>
    <t>Maquinarias y Equipos</t>
  </si>
  <si>
    <t>Equipos Mèdicos y de Laboratorio</t>
  </si>
  <si>
    <t>Equipos Informàticos</t>
  </si>
  <si>
    <t>Derechos de Propieda Intelectual</t>
  </si>
  <si>
    <t>TOTAL</t>
  </si>
  <si>
    <t>AL 31 DE MARZO DE 2018</t>
  </si>
  <si>
    <t>AL 30 DE ABRIL DE 2018</t>
  </si>
  <si>
    <t>AL 31 DE MAYO DE 2018</t>
  </si>
  <si>
    <t>AL 30 DE JUNIO DE 2018</t>
  </si>
  <si>
    <t>Servicios de Lavanderías y Planchados</t>
  </si>
  <si>
    <t>AL 31 DE ENERO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</si>
</sst>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[$$-440A]* #,##0.00_);_([$$-440A]* \(#,##0.00\);_([$$-440A]* &quot;-&quot;??_);_(@_)"/>
    <numFmt numFmtId="167" formatCode="&quot;$&quot;#,##0.00;[Red]&quot;$&quot;#,##0.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Bright"/>
      <family val="1"/>
    </font>
    <font>
      <b/>
      <i/>
      <sz val="12"/>
      <name val="Lucida Bright"/>
      <family val="1"/>
    </font>
    <font>
      <b/>
      <sz val="11"/>
      <name val="Lucida Bright"/>
      <family val="1"/>
    </font>
    <font>
      <sz val="11"/>
      <name val="Lucida Bright"/>
      <family val="1"/>
    </font>
    <font>
      <b/>
      <sz val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2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4" fillId="0" borderId="0" xfId="0" applyFont="1" applyAlignment="1">
      <alignment horizontal="center"/>
    </xf>
    <xf numFmtId="49" fontId="6" fillId="0" borderId="1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0" fontId="7" fillId="0" borderId="0" xfId="0" applyFont="1"/>
    <xf numFmtId="0" fontId="8" fillId="0" borderId="5" xfId="0" applyFont="1" applyBorder="1"/>
    <xf numFmtId="0" fontId="8" fillId="0" borderId="6" xfId="0" applyFont="1" applyBorder="1"/>
    <xf numFmtId="44" fontId="9" fillId="0" borderId="6" xfId="2" applyFont="1" applyBorder="1"/>
    <xf numFmtId="44" fontId="9" fillId="0" borderId="7" xfId="2" applyFont="1" applyBorder="1"/>
    <xf numFmtId="0" fontId="8" fillId="0" borderId="8" xfId="0" applyFont="1" applyBorder="1"/>
    <xf numFmtId="0" fontId="8" fillId="0" borderId="9" xfId="0" applyFont="1" applyBorder="1"/>
    <xf numFmtId="44" fontId="9" fillId="0" borderId="9" xfId="2" applyFont="1" applyBorder="1"/>
    <xf numFmtId="44" fontId="9" fillId="0" borderId="9" xfId="2" applyFont="1" applyFill="1" applyBorder="1"/>
    <xf numFmtId="44" fontId="9" fillId="0" borderId="10" xfId="2" applyFont="1" applyBorder="1"/>
    <xf numFmtId="49" fontId="8" fillId="0" borderId="8" xfId="0" applyNumberFormat="1" applyFont="1" applyFill="1" applyBorder="1" applyAlignment="1">
      <alignment horizontal="center"/>
    </xf>
    <xf numFmtId="0" fontId="6" fillId="0" borderId="9" xfId="0" applyFont="1" applyFill="1" applyBorder="1"/>
    <xf numFmtId="164" fontId="7" fillId="0" borderId="9" xfId="2" applyNumberFormat="1" applyFont="1" applyFill="1" applyBorder="1" applyAlignment="1">
      <alignment horizontal="center"/>
    </xf>
    <xf numFmtId="44" fontId="7" fillId="0" borderId="9" xfId="2" applyFont="1" applyFill="1" applyBorder="1"/>
    <xf numFmtId="44" fontId="7" fillId="2" borderId="9" xfId="2" applyFont="1" applyFill="1" applyBorder="1"/>
    <xf numFmtId="44" fontId="7" fillId="3" borderId="9" xfId="2" applyFont="1" applyFill="1" applyBorder="1"/>
    <xf numFmtId="44" fontId="7" fillId="4" borderId="10" xfId="2" applyFont="1" applyFill="1" applyBorder="1"/>
    <xf numFmtId="166" fontId="7" fillId="5" borderId="7" xfId="1" applyNumberFormat="1" applyFont="1" applyFill="1" applyBorder="1"/>
    <xf numFmtId="0" fontId="8" fillId="0" borderId="11" xfId="0" applyFont="1" applyBorder="1"/>
    <xf numFmtId="0" fontId="8" fillId="0" borderId="12" xfId="0" applyFont="1" applyBorder="1"/>
    <xf numFmtId="44" fontId="9" fillId="0" borderId="12" xfId="2" applyFont="1" applyBorder="1"/>
    <xf numFmtId="44" fontId="9" fillId="0" borderId="13" xfId="2" applyFont="1" applyBorder="1"/>
    <xf numFmtId="0" fontId="8" fillId="0" borderId="1" xfId="0" applyFont="1" applyFill="1" applyBorder="1"/>
    <xf numFmtId="0" fontId="6" fillId="0" borderId="2" xfId="0" applyFont="1" applyFill="1" applyBorder="1"/>
    <xf numFmtId="44" fontId="7" fillId="0" borderId="2" xfId="2" applyFont="1" applyFill="1" applyBorder="1"/>
    <xf numFmtId="44" fontId="7" fillId="0" borderId="4" xfId="2" applyFont="1" applyBorder="1"/>
    <xf numFmtId="0" fontId="8" fillId="0" borderId="0" xfId="0" applyFont="1" applyFill="1" applyBorder="1"/>
    <xf numFmtId="0" fontId="6" fillId="0" borderId="0" xfId="0" applyFont="1" applyFill="1" applyBorder="1"/>
    <xf numFmtId="44" fontId="7" fillId="0" borderId="0" xfId="2" applyFont="1" applyFill="1" applyBorder="1"/>
    <xf numFmtId="44" fontId="7" fillId="0" borderId="0" xfId="2" applyFont="1" applyBorder="1"/>
    <xf numFmtId="44" fontId="6" fillId="0" borderId="2" xfId="2" applyFont="1" applyFill="1" applyBorder="1" applyAlignment="1">
      <alignment horizontal="center"/>
    </xf>
    <xf numFmtId="44" fontId="6" fillId="2" borderId="1" xfId="2" applyFont="1" applyFill="1" applyBorder="1" applyAlignment="1">
      <alignment horizontal="center"/>
    </xf>
    <xf numFmtId="44" fontId="6" fillId="3" borderId="2" xfId="2" applyFont="1" applyFill="1" applyBorder="1" applyAlignment="1">
      <alignment horizontal="center"/>
    </xf>
    <xf numFmtId="44" fontId="6" fillId="4" borderId="3" xfId="2" applyFont="1" applyFill="1" applyBorder="1" applyAlignment="1">
      <alignment horizontal="center"/>
    </xf>
    <xf numFmtId="44" fontId="6" fillId="5" borderId="4" xfId="2" applyFont="1" applyFill="1" applyBorder="1" applyAlignment="1">
      <alignment horizontal="center"/>
    </xf>
    <xf numFmtId="0" fontId="8" fillId="0" borderId="14" xfId="0" applyFont="1" applyBorder="1"/>
    <xf numFmtId="0" fontId="8" fillId="0" borderId="15" xfId="0" applyFont="1" applyBorder="1"/>
    <xf numFmtId="44" fontId="9" fillId="0" borderId="15" xfId="2" applyFont="1" applyBorder="1"/>
    <xf numFmtId="44" fontId="9" fillId="0" borderId="16" xfId="2" applyFont="1" applyBorder="1"/>
    <xf numFmtId="44" fontId="9" fillId="0" borderId="17" xfId="2" applyFont="1" applyBorder="1"/>
    <xf numFmtId="0" fontId="8" fillId="0" borderId="8" xfId="0" applyFont="1" applyFill="1" applyBorder="1"/>
    <xf numFmtId="44" fontId="7" fillId="0" borderId="17" xfId="2" applyFont="1" applyBorder="1"/>
    <xf numFmtId="0" fontId="6" fillId="0" borderId="8" xfId="0" applyFont="1" applyFill="1" applyBorder="1"/>
    <xf numFmtId="44" fontId="7" fillId="4" borderId="9" xfId="2" applyFont="1" applyFill="1" applyBorder="1"/>
    <xf numFmtId="44" fontId="7" fillId="5" borderId="17" xfId="2" applyFont="1" applyFill="1" applyBorder="1"/>
    <xf numFmtId="165" fontId="0" fillId="0" borderId="0" xfId="0" applyNumberFormat="1"/>
    <xf numFmtId="165" fontId="0" fillId="0" borderId="0" xfId="0" applyNumberFormat="1" applyFill="1"/>
    <xf numFmtId="0" fontId="8" fillId="0" borderId="11" xfId="0" applyFont="1" applyFill="1" applyBorder="1"/>
    <xf numFmtId="0" fontId="6" fillId="0" borderId="12" xfId="0" applyFont="1" applyFill="1" applyBorder="1"/>
    <xf numFmtId="44" fontId="7" fillId="0" borderId="12" xfId="2" applyFont="1" applyFill="1" applyBorder="1"/>
    <xf numFmtId="44" fontId="9" fillId="0" borderId="18" xfId="2" applyFont="1" applyBorder="1"/>
    <xf numFmtId="0" fontId="6" fillId="0" borderId="19" xfId="0" applyFont="1" applyFill="1" applyBorder="1"/>
    <xf numFmtId="0" fontId="6" fillId="0" borderId="20" xfId="0" applyFont="1" applyFill="1" applyBorder="1"/>
    <xf numFmtId="44" fontId="7" fillId="0" borderId="20" xfId="2" applyFont="1" applyFill="1" applyBorder="1"/>
    <xf numFmtId="44" fontId="7" fillId="2" borderId="20" xfId="2" applyFont="1" applyFill="1" applyBorder="1"/>
    <xf numFmtId="44" fontId="7" fillId="3" borderId="20" xfId="2" applyFont="1" applyFill="1" applyBorder="1"/>
    <xf numFmtId="44" fontId="7" fillId="4" borderId="20" xfId="2" applyFont="1" applyFill="1" applyBorder="1"/>
    <xf numFmtId="44" fontId="7" fillId="5" borderId="21" xfId="2" applyFont="1" applyFill="1" applyBorder="1"/>
    <xf numFmtId="0" fontId="8" fillId="0" borderId="14" xfId="0" applyFont="1" applyFill="1" applyBorder="1"/>
    <xf numFmtId="0" fontId="8" fillId="0" borderId="15" xfId="0" applyFont="1" applyFill="1" applyBorder="1"/>
    <xf numFmtId="44" fontId="9" fillId="0" borderId="15" xfId="2" applyFont="1" applyFill="1" applyBorder="1"/>
    <xf numFmtId="165" fontId="9" fillId="0" borderId="0" xfId="0" applyNumberFormat="1" applyFont="1" applyFill="1"/>
    <xf numFmtId="0" fontId="8" fillId="0" borderId="9" xfId="0" applyFont="1" applyFill="1" applyBorder="1"/>
    <xf numFmtId="0" fontId="8" fillId="0" borderId="22" xfId="0" applyFont="1" applyFill="1" applyBorder="1"/>
    <xf numFmtId="0" fontId="6" fillId="0" borderId="23" xfId="0" applyFont="1" applyFill="1" applyBorder="1"/>
    <xf numFmtId="44" fontId="7" fillId="0" borderId="23" xfId="2" applyFont="1" applyFill="1" applyBorder="1"/>
    <xf numFmtId="44" fontId="9" fillId="0" borderId="23" xfId="2" applyFont="1" applyFill="1" applyBorder="1"/>
    <xf numFmtId="44" fontId="9" fillId="0" borderId="24" xfId="2" applyFont="1" applyBorder="1"/>
    <xf numFmtId="0" fontId="6" fillId="0" borderId="25" xfId="0" applyFont="1" applyFill="1" applyBorder="1"/>
    <xf numFmtId="0" fontId="6" fillId="0" borderId="26" xfId="0" applyFont="1" applyFill="1" applyBorder="1"/>
    <xf numFmtId="44" fontId="7" fillId="0" borderId="26" xfId="2" applyFont="1" applyFill="1" applyBorder="1"/>
    <xf numFmtId="44" fontId="7" fillId="2" borderId="26" xfId="2" applyFont="1" applyFill="1" applyBorder="1"/>
    <xf numFmtId="44" fontId="7" fillId="3" borderId="26" xfId="2" applyFont="1" applyFill="1" applyBorder="1"/>
    <xf numFmtId="44" fontId="7" fillId="4" borderId="26" xfId="2" applyFont="1" applyFill="1" applyBorder="1"/>
    <xf numFmtId="44" fontId="7" fillId="5" borderId="27" xfId="2" applyFont="1" applyFill="1" applyBorder="1"/>
    <xf numFmtId="0" fontId="6" fillId="0" borderId="14" xfId="0" applyFont="1" applyFill="1" applyBorder="1"/>
    <xf numFmtId="0" fontId="6" fillId="0" borderId="15" xfId="0" applyFont="1" applyFill="1" applyBorder="1"/>
    <xf numFmtId="164" fontId="7" fillId="0" borderId="15" xfId="2" applyNumberFormat="1" applyFont="1" applyFill="1" applyBorder="1" applyProtection="1"/>
    <xf numFmtId="44" fontId="7" fillId="0" borderId="15" xfId="2" applyFont="1" applyFill="1" applyBorder="1"/>
    <xf numFmtId="44" fontId="7" fillId="2" borderId="15" xfId="2" applyFont="1" applyFill="1" applyBorder="1"/>
    <xf numFmtId="44" fontId="7" fillId="3" borderId="15" xfId="2" applyFont="1" applyFill="1" applyBorder="1"/>
    <xf numFmtId="44" fontId="7" fillId="4" borderId="15" xfId="2" applyFont="1" applyFill="1" applyBorder="1"/>
    <xf numFmtId="44" fontId="7" fillId="5" borderId="16" xfId="2" applyFont="1" applyFill="1" applyBorder="1"/>
    <xf numFmtId="43" fontId="1" fillId="0" borderId="0" xfId="1"/>
    <xf numFmtId="0" fontId="6" fillId="6" borderId="3" xfId="0" applyFont="1" applyFill="1" applyBorder="1" applyAlignment="1">
      <alignment horizontal="center"/>
    </xf>
    <xf numFmtId="44" fontId="7" fillId="6" borderId="10" xfId="2" applyFont="1" applyFill="1" applyBorder="1"/>
    <xf numFmtId="44" fontId="6" fillId="6" borderId="3" xfId="2" applyFont="1" applyFill="1" applyBorder="1" applyAlignment="1">
      <alignment horizontal="center"/>
    </xf>
    <xf numFmtId="44" fontId="7" fillId="6" borderId="9" xfId="2" applyFont="1" applyFill="1" applyBorder="1"/>
    <xf numFmtId="44" fontId="7" fillId="6" borderId="20" xfId="2" applyFont="1" applyFill="1" applyBorder="1"/>
    <xf numFmtId="44" fontId="7" fillId="6" borderId="26" xfId="2" applyFont="1" applyFill="1" applyBorder="1"/>
    <xf numFmtId="44" fontId="7" fillId="6" borderId="15" xfId="2" applyFont="1" applyFill="1" applyBorder="1"/>
    <xf numFmtId="4" fontId="0" fillId="0" borderId="0" xfId="0" applyNumberFormat="1"/>
    <xf numFmtId="4" fontId="4" fillId="0" borderId="0" xfId="0" applyNumberFormat="1" applyFont="1" applyAlignment="1">
      <alignment horizontal="left"/>
    </xf>
    <xf numFmtId="4" fontId="6" fillId="0" borderId="2" xfId="0" applyNumberFormat="1" applyFont="1" applyFill="1" applyBorder="1" applyAlignment="1">
      <alignment horizontal="center"/>
    </xf>
    <xf numFmtId="4" fontId="9" fillId="0" borderId="6" xfId="2" applyNumberFormat="1" applyFont="1" applyBorder="1"/>
    <xf numFmtId="4" fontId="9" fillId="0" borderId="9" xfId="2" applyNumberFormat="1" applyFont="1" applyBorder="1"/>
    <xf numFmtId="167" fontId="7" fillId="5" borderId="7" xfId="1" applyNumberFormat="1" applyFont="1" applyFill="1" applyBorder="1"/>
    <xf numFmtId="4" fontId="9" fillId="0" borderId="12" xfId="2" applyNumberFormat="1" applyFont="1" applyBorder="1"/>
    <xf numFmtId="4" fontId="7" fillId="0" borderId="2" xfId="2" applyNumberFormat="1" applyFont="1" applyFill="1" applyBorder="1"/>
    <xf numFmtId="4" fontId="7" fillId="0" borderId="0" xfId="2" applyNumberFormat="1" applyFont="1" applyFill="1" applyBorder="1"/>
    <xf numFmtId="4" fontId="6" fillId="0" borderId="2" xfId="2" applyNumberFormat="1" applyFont="1" applyFill="1" applyBorder="1" applyAlignment="1">
      <alignment horizontal="center"/>
    </xf>
    <xf numFmtId="4" fontId="9" fillId="0" borderId="15" xfId="2" applyNumberFormat="1" applyFont="1" applyBorder="1"/>
    <xf numFmtId="4" fontId="7" fillId="0" borderId="9" xfId="2" applyNumberFormat="1" applyFont="1" applyFill="1" applyBorder="1"/>
    <xf numFmtId="4" fontId="7" fillId="0" borderId="12" xfId="2" applyNumberFormat="1" applyFont="1" applyFill="1" applyBorder="1"/>
    <xf numFmtId="4" fontId="7" fillId="0" borderId="20" xfId="2" applyNumberFormat="1" applyFont="1" applyFill="1" applyBorder="1"/>
    <xf numFmtId="4" fontId="9" fillId="0" borderId="15" xfId="2" applyNumberFormat="1" applyFont="1" applyFill="1" applyBorder="1"/>
    <xf numFmtId="4" fontId="9" fillId="0" borderId="9" xfId="2" applyNumberFormat="1" applyFont="1" applyFill="1" applyBorder="1"/>
    <xf numFmtId="4" fontId="7" fillId="0" borderId="23" xfId="2" applyNumberFormat="1" applyFont="1" applyFill="1" applyBorder="1"/>
    <xf numFmtId="4" fontId="7" fillId="0" borderId="26" xfId="2" applyNumberFormat="1" applyFont="1" applyFill="1" applyBorder="1"/>
    <xf numFmtId="4" fontId="7" fillId="0" borderId="15" xfId="2" applyNumberFormat="1" applyFont="1" applyFill="1" applyBorder="1" applyProtection="1"/>
    <xf numFmtId="4" fontId="1" fillId="0" borderId="0" xfId="1" applyNumberFormat="1"/>
    <xf numFmtId="44" fontId="7" fillId="0" borderId="15" xfId="2" applyFont="1" applyFill="1" applyBorder="1" applyProtection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0</xdr:rowOff>
    </xdr:from>
    <xdr:to>
      <xdr:col>0</xdr:col>
      <xdr:colOff>704850</xdr:colOff>
      <xdr:row>3</xdr:row>
      <xdr:rowOff>161925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67627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</xdr:row>
      <xdr:rowOff>85725</xdr:rowOff>
    </xdr:from>
    <xdr:to>
      <xdr:col>1</xdr:col>
      <xdr:colOff>47625</xdr:colOff>
      <xdr:row>5</xdr:row>
      <xdr:rowOff>57150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247650"/>
          <a:ext cx="50482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0"/>
  <sheetViews>
    <sheetView tabSelected="1" workbookViewId="0">
      <selection activeCell="K19" sqref="K19"/>
    </sheetView>
  </sheetViews>
  <sheetFormatPr baseColWidth="10" defaultRowHeight="15" x14ac:dyDescent="0.25"/>
  <cols>
    <col min="2" max="2" width="34.7109375" customWidth="1"/>
    <col min="3" max="3" width="16.42578125" customWidth="1"/>
    <col min="4" max="4" width="16.28515625" customWidth="1"/>
    <col min="5" max="5" width="14.85546875" customWidth="1"/>
    <col min="6" max="6" width="14" customWidth="1"/>
    <col min="7" max="7" width="16" customWidth="1"/>
    <col min="8" max="8" width="14.5703125" customWidth="1"/>
  </cols>
  <sheetData>
    <row r="2" spans="1:9" ht="15.75" x14ac:dyDescent="0.25">
      <c r="A2" s="1"/>
      <c r="B2" s="124" t="s">
        <v>0</v>
      </c>
      <c r="C2" s="124"/>
      <c r="D2" s="124"/>
      <c r="E2" s="124"/>
      <c r="F2" s="124"/>
      <c r="G2" s="124"/>
      <c r="H2" s="124"/>
      <c r="I2" s="124"/>
    </row>
    <row r="3" spans="1:9" x14ac:dyDescent="0.25">
      <c r="A3" s="1"/>
      <c r="B3" s="125" t="s">
        <v>1</v>
      </c>
      <c r="C3" s="125"/>
      <c r="D3" s="125"/>
      <c r="E3" s="125"/>
      <c r="F3" s="125"/>
      <c r="G3" s="2"/>
      <c r="H3" s="1"/>
      <c r="I3" s="1"/>
    </row>
    <row r="4" spans="1:9" x14ac:dyDescent="0.25">
      <c r="A4" s="3"/>
      <c r="B4" s="125" t="s">
        <v>2</v>
      </c>
      <c r="C4" s="125"/>
      <c r="D4" s="125"/>
      <c r="E4" s="125"/>
      <c r="F4" s="125"/>
      <c r="G4" s="2"/>
      <c r="H4" s="3"/>
      <c r="I4" s="1"/>
    </row>
    <row r="5" spans="1:9" x14ac:dyDescent="0.25">
      <c r="A5" s="3"/>
      <c r="B5" s="2"/>
      <c r="C5" s="2"/>
      <c r="D5" s="2"/>
      <c r="E5" s="2"/>
      <c r="F5" s="2"/>
      <c r="G5" s="2"/>
      <c r="H5" s="3"/>
      <c r="I5" s="1"/>
    </row>
    <row r="6" spans="1:9" x14ac:dyDescent="0.25">
      <c r="A6" s="126" t="s">
        <v>3</v>
      </c>
      <c r="B6" s="126"/>
      <c r="C6" s="126"/>
      <c r="D6" s="126"/>
      <c r="E6" s="126"/>
      <c r="F6" s="126"/>
      <c r="G6" s="126"/>
      <c r="H6" s="126"/>
      <c r="I6" s="1"/>
    </row>
    <row r="7" spans="1:9" x14ac:dyDescent="0.25">
      <c r="A7" s="4"/>
      <c r="B7" s="126" t="s">
        <v>84</v>
      </c>
      <c r="C7" s="126"/>
      <c r="D7" s="126"/>
      <c r="E7" s="126"/>
      <c r="F7" s="126"/>
      <c r="G7" s="126"/>
      <c r="H7" s="126"/>
      <c r="I7" s="1"/>
    </row>
    <row r="8" spans="1:9" ht="15.75" thickBot="1" x14ac:dyDescent="0.3">
      <c r="A8" s="126"/>
      <c r="B8" s="126"/>
      <c r="C8" s="126"/>
      <c r="D8" s="126"/>
      <c r="E8" s="126"/>
      <c r="F8" s="126"/>
      <c r="G8" s="126"/>
      <c r="H8" s="126"/>
      <c r="I8" s="1"/>
    </row>
    <row r="9" spans="1:9" ht="15.75" thickBot="1" x14ac:dyDescent="0.3">
      <c r="A9" s="5" t="s">
        <v>5</v>
      </c>
      <c r="B9" s="6" t="s">
        <v>6</v>
      </c>
      <c r="C9" s="7" t="s">
        <v>7</v>
      </c>
      <c r="D9" s="7" t="s">
        <v>8</v>
      </c>
      <c r="E9" s="8" t="s">
        <v>9</v>
      </c>
      <c r="F9" s="9" t="s">
        <v>10</v>
      </c>
      <c r="G9" s="10" t="s">
        <v>11</v>
      </c>
      <c r="H9" s="11" t="s">
        <v>12</v>
      </c>
      <c r="I9" s="12"/>
    </row>
    <row r="10" spans="1:9" x14ac:dyDescent="0.25">
      <c r="A10" s="13">
        <v>51101</v>
      </c>
      <c r="B10" s="14" t="s">
        <v>13</v>
      </c>
      <c r="C10" s="15">
        <v>4981600</v>
      </c>
      <c r="D10" s="15">
        <v>-17562.009999999998</v>
      </c>
      <c r="E10" s="15">
        <f>+C10+D10</f>
        <v>4964037.99</v>
      </c>
      <c r="F10" s="15">
        <v>397570.91</v>
      </c>
      <c r="G10" s="15">
        <v>0</v>
      </c>
      <c r="H10" s="16">
        <f t="shared" ref="H10:H73" si="0">+E10-F10-G10</f>
        <v>4566467.08</v>
      </c>
    </row>
    <row r="11" spans="1:9" x14ac:dyDescent="0.25">
      <c r="A11" s="17">
        <v>51103</v>
      </c>
      <c r="B11" s="18" t="s">
        <v>14</v>
      </c>
      <c r="C11" s="19">
        <v>181800</v>
      </c>
      <c r="D11" s="15"/>
      <c r="E11" s="15">
        <f t="shared" ref="E11:E23" si="1">+C11+D11</f>
        <v>181800</v>
      </c>
      <c r="F11" s="15"/>
      <c r="G11" s="15">
        <v>0</v>
      </c>
      <c r="H11" s="16">
        <f t="shared" si="0"/>
        <v>181800</v>
      </c>
    </row>
    <row r="12" spans="1:9" x14ac:dyDescent="0.25">
      <c r="A12" s="17">
        <v>51107</v>
      </c>
      <c r="B12" s="18" t="s">
        <v>15</v>
      </c>
      <c r="C12" s="19">
        <v>0</v>
      </c>
      <c r="D12" s="19"/>
      <c r="E12" s="15">
        <f t="shared" si="1"/>
        <v>0</v>
      </c>
      <c r="F12" s="15"/>
      <c r="G12" s="15">
        <v>0</v>
      </c>
      <c r="H12" s="16">
        <f t="shared" si="0"/>
        <v>0</v>
      </c>
    </row>
    <row r="13" spans="1:9" x14ac:dyDescent="0.25">
      <c r="A13" s="17">
        <v>51201</v>
      </c>
      <c r="B13" s="18" t="s">
        <v>16</v>
      </c>
      <c r="C13" s="19">
        <v>1068700</v>
      </c>
      <c r="D13" s="20">
        <v>-8638.98</v>
      </c>
      <c r="E13" s="15">
        <f t="shared" si="1"/>
        <v>1060061.02</v>
      </c>
      <c r="F13" s="15">
        <v>80418.12</v>
      </c>
      <c r="G13" s="15">
        <v>0</v>
      </c>
      <c r="H13" s="16">
        <f t="shared" si="0"/>
        <v>979642.9</v>
      </c>
    </row>
    <row r="14" spans="1:9" x14ac:dyDescent="0.25">
      <c r="A14" s="17">
        <v>51203</v>
      </c>
      <c r="B14" s="18" t="s">
        <v>14</v>
      </c>
      <c r="C14" s="19">
        <v>30600</v>
      </c>
      <c r="D14" s="19"/>
      <c r="E14" s="15">
        <f t="shared" si="1"/>
        <v>30600</v>
      </c>
      <c r="F14" s="15"/>
      <c r="G14" s="15">
        <v>0</v>
      </c>
      <c r="H14" s="16">
        <f t="shared" si="0"/>
        <v>30600</v>
      </c>
    </row>
    <row r="15" spans="1:9" x14ac:dyDescent="0.25">
      <c r="A15" s="17">
        <v>51207</v>
      </c>
      <c r="B15" s="18" t="s">
        <v>15</v>
      </c>
      <c r="C15" s="19">
        <v>0</v>
      </c>
      <c r="D15" s="19"/>
      <c r="E15" s="15">
        <f t="shared" si="1"/>
        <v>0</v>
      </c>
      <c r="F15" s="15"/>
      <c r="G15" s="15">
        <v>0</v>
      </c>
      <c r="H15" s="16">
        <f t="shared" si="0"/>
        <v>0</v>
      </c>
    </row>
    <row r="16" spans="1:9" x14ac:dyDescent="0.25">
      <c r="A16" s="17">
        <v>51401</v>
      </c>
      <c r="B16" s="18" t="s">
        <v>17</v>
      </c>
      <c r="C16" s="19">
        <v>331890</v>
      </c>
      <c r="D16" s="19">
        <v>-3112.63</v>
      </c>
      <c r="E16" s="15">
        <f t="shared" si="1"/>
        <v>328777.37</v>
      </c>
      <c r="F16" s="15">
        <v>24543.05</v>
      </c>
      <c r="G16" s="15">
        <v>0</v>
      </c>
      <c r="H16" s="16">
        <f t="shared" si="0"/>
        <v>304234.32</v>
      </c>
    </row>
    <row r="17" spans="1:8" x14ac:dyDescent="0.25">
      <c r="A17" s="17">
        <v>51402</v>
      </c>
      <c r="B17" s="18" t="s">
        <v>18</v>
      </c>
      <c r="C17" s="19">
        <v>57985</v>
      </c>
      <c r="D17" s="19">
        <v>-599.15</v>
      </c>
      <c r="E17" s="15">
        <f t="shared" si="1"/>
        <v>57385.85</v>
      </c>
      <c r="F17" s="15">
        <v>4231.8500000000004</v>
      </c>
      <c r="G17" s="15">
        <v>0</v>
      </c>
      <c r="H17" s="16">
        <f t="shared" si="0"/>
        <v>53154</v>
      </c>
    </row>
    <row r="18" spans="1:8" x14ac:dyDescent="0.25">
      <c r="A18" s="17">
        <v>51501</v>
      </c>
      <c r="B18" s="18" t="s">
        <v>19</v>
      </c>
      <c r="C18" s="19">
        <v>320785</v>
      </c>
      <c r="D18" s="19">
        <v>25091.73</v>
      </c>
      <c r="E18" s="15">
        <f t="shared" si="1"/>
        <v>345876.73</v>
      </c>
      <c r="F18" s="15">
        <v>27127.94</v>
      </c>
      <c r="G18" s="15">
        <v>0</v>
      </c>
      <c r="H18" s="16">
        <f t="shared" si="0"/>
        <v>318748.78999999998</v>
      </c>
    </row>
    <row r="19" spans="1:8" x14ac:dyDescent="0.25">
      <c r="A19" s="17">
        <v>51502</v>
      </c>
      <c r="B19" s="18" t="s">
        <v>20</v>
      </c>
      <c r="C19" s="19">
        <v>72140</v>
      </c>
      <c r="D19" s="19">
        <v>4821.04</v>
      </c>
      <c r="E19" s="15">
        <f t="shared" si="1"/>
        <v>76961.039999999994</v>
      </c>
      <c r="F19" s="15">
        <v>5982.2</v>
      </c>
      <c r="G19" s="15">
        <v>0</v>
      </c>
      <c r="H19" s="16">
        <f t="shared" si="0"/>
        <v>70978.84</v>
      </c>
    </row>
    <row r="20" spans="1:8" x14ac:dyDescent="0.25">
      <c r="A20" s="17">
        <v>51601</v>
      </c>
      <c r="B20" s="18" t="s">
        <v>21</v>
      </c>
      <c r="C20" s="19">
        <v>46625</v>
      </c>
      <c r="D20" s="19"/>
      <c r="E20" s="15">
        <f t="shared" si="1"/>
        <v>46625</v>
      </c>
      <c r="F20" s="15">
        <v>3885.76</v>
      </c>
      <c r="G20" s="15">
        <v>0</v>
      </c>
      <c r="H20" s="16">
        <f t="shared" si="0"/>
        <v>42739.24</v>
      </c>
    </row>
    <row r="21" spans="1:8" x14ac:dyDescent="0.25">
      <c r="A21" s="17">
        <v>51701</v>
      </c>
      <c r="B21" s="18" t="s">
        <v>22</v>
      </c>
      <c r="C21" s="19">
        <v>54989</v>
      </c>
      <c r="D21" s="19"/>
      <c r="E21" s="15">
        <f t="shared" si="1"/>
        <v>54989</v>
      </c>
      <c r="F21" s="15"/>
      <c r="G21" s="15">
        <v>0</v>
      </c>
      <c r="H21" s="16">
        <f t="shared" si="0"/>
        <v>54989</v>
      </c>
    </row>
    <row r="22" spans="1:8" x14ac:dyDescent="0.25">
      <c r="A22" s="17">
        <v>51903</v>
      </c>
      <c r="B22" s="18" t="s">
        <v>24</v>
      </c>
      <c r="C22" s="19">
        <v>71895</v>
      </c>
      <c r="D22" s="19"/>
      <c r="E22" s="15">
        <f t="shared" si="1"/>
        <v>71895</v>
      </c>
      <c r="F22" s="15"/>
      <c r="G22" s="15">
        <v>0</v>
      </c>
      <c r="H22" s="16">
        <f t="shared" si="0"/>
        <v>71895</v>
      </c>
    </row>
    <row r="23" spans="1:8" x14ac:dyDescent="0.25">
      <c r="A23" s="17">
        <v>51999</v>
      </c>
      <c r="B23" s="18" t="s">
        <v>25</v>
      </c>
      <c r="C23" s="19">
        <v>17000</v>
      </c>
      <c r="D23" s="19"/>
      <c r="E23" s="15">
        <f t="shared" si="1"/>
        <v>17000</v>
      </c>
      <c r="F23" s="15"/>
      <c r="G23" s="21">
        <v>0</v>
      </c>
      <c r="H23" s="16">
        <f t="shared" si="0"/>
        <v>17000</v>
      </c>
    </row>
    <row r="24" spans="1:8" x14ac:dyDescent="0.25">
      <c r="A24" s="22"/>
      <c r="B24" s="23" t="s">
        <v>26</v>
      </c>
      <c r="C24" s="24">
        <f>SUM(C10:C23)</f>
        <v>7236009</v>
      </c>
      <c r="D24" s="25">
        <f>SUM(D10:D23)</f>
        <v>0</v>
      </c>
      <c r="E24" s="26">
        <f>SUM(E10:E23)</f>
        <v>7236008.9999999991</v>
      </c>
      <c r="F24" s="27">
        <f>SUM(F10:F23)</f>
        <v>543759.82999999984</v>
      </c>
      <c r="G24" s="28">
        <f>SUM(G10:G23)</f>
        <v>0</v>
      </c>
      <c r="H24" s="29">
        <f t="shared" si="0"/>
        <v>6692249.169999999</v>
      </c>
    </row>
    <row r="25" spans="1:8" x14ac:dyDescent="0.25">
      <c r="A25" s="17">
        <v>54101</v>
      </c>
      <c r="B25" s="18" t="s">
        <v>27</v>
      </c>
      <c r="C25" s="19">
        <v>52905</v>
      </c>
      <c r="D25" s="19">
        <v>1161.5999999999999</v>
      </c>
      <c r="E25" s="15">
        <f t="shared" ref="E25:E42" si="2">+C25+D25</f>
        <v>54066.6</v>
      </c>
      <c r="F25" s="15">
        <v>4380.3999999999996</v>
      </c>
      <c r="G25" s="15">
        <v>0</v>
      </c>
      <c r="H25" s="16">
        <f t="shared" si="0"/>
        <v>49686.2</v>
      </c>
    </row>
    <row r="26" spans="1:8" x14ac:dyDescent="0.25">
      <c r="A26" s="17">
        <v>54103</v>
      </c>
      <c r="B26" s="18" t="s">
        <v>28</v>
      </c>
      <c r="C26" s="19">
        <v>1000</v>
      </c>
      <c r="D26" s="19"/>
      <c r="E26" s="15">
        <f t="shared" si="2"/>
        <v>1000</v>
      </c>
      <c r="F26" s="15"/>
      <c r="G26" s="15">
        <v>0</v>
      </c>
      <c r="H26" s="16">
        <f t="shared" si="0"/>
        <v>1000</v>
      </c>
    </row>
    <row r="27" spans="1:8" x14ac:dyDescent="0.25">
      <c r="A27" s="17">
        <v>54104</v>
      </c>
      <c r="B27" s="18" t="s">
        <v>29</v>
      </c>
      <c r="C27" s="19">
        <v>53150</v>
      </c>
      <c r="D27" s="19"/>
      <c r="E27" s="15">
        <f t="shared" si="2"/>
        <v>53150</v>
      </c>
      <c r="F27" s="15"/>
      <c r="G27" s="15">
        <v>0</v>
      </c>
      <c r="H27" s="16">
        <f t="shared" si="0"/>
        <v>53150</v>
      </c>
    </row>
    <row r="28" spans="1:8" x14ac:dyDescent="0.25">
      <c r="A28" s="17">
        <v>54105</v>
      </c>
      <c r="B28" s="18" t="s">
        <v>30</v>
      </c>
      <c r="C28" s="19">
        <v>17135</v>
      </c>
      <c r="D28" s="19"/>
      <c r="E28" s="15">
        <f t="shared" si="2"/>
        <v>17135</v>
      </c>
      <c r="F28" s="15"/>
      <c r="G28" s="15">
        <v>0</v>
      </c>
      <c r="H28" s="16">
        <f t="shared" si="0"/>
        <v>17135</v>
      </c>
    </row>
    <row r="29" spans="1:8" x14ac:dyDescent="0.25">
      <c r="A29" s="17">
        <v>54106</v>
      </c>
      <c r="B29" s="18" t="s">
        <v>31</v>
      </c>
      <c r="C29" s="19">
        <v>150</v>
      </c>
      <c r="D29" s="19"/>
      <c r="E29" s="15">
        <f t="shared" si="2"/>
        <v>150</v>
      </c>
      <c r="F29" s="15"/>
      <c r="G29" s="15">
        <v>0</v>
      </c>
      <c r="H29" s="16">
        <f t="shared" si="0"/>
        <v>150</v>
      </c>
    </row>
    <row r="30" spans="1:8" x14ac:dyDescent="0.25">
      <c r="A30" s="17">
        <v>54107</v>
      </c>
      <c r="B30" s="18" t="s">
        <v>32</v>
      </c>
      <c r="C30" s="19">
        <v>10800</v>
      </c>
      <c r="D30" s="19"/>
      <c r="E30" s="15">
        <f t="shared" si="2"/>
        <v>10800</v>
      </c>
      <c r="F30" s="15"/>
      <c r="G30" s="15">
        <v>0</v>
      </c>
      <c r="H30" s="16">
        <f t="shared" si="0"/>
        <v>10800</v>
      </c>
    </row>
    <row r="31" spans="1:8" x14ac:dyDescent="0.25">
      <c r="A31" s="17">
        <v>54108</v>
      </c>
      <c r="B31" s="18" t="s">
        <v>33</v>
      </c>
      <c r="C31" s="19">
        <v>15000</v>
      </c>
      <c r="D31" s="19"/>
      <c r="E31" s="15">
        <f t="shared" si="2"/>
        <v>15000</v>
      </c>
      <c r="F31" s="15"/>
      <c r="G31" s="15">
        <v>0</v>
      </c>
      <c r="H31" s="16">
        <f t="shared" si="0"/>
        <v>15000</v>
      </c>
    </row>
    <row r="32" spans="1:8" x14ac:dyDescent="0.25">
      <c r="A32" s="17">
        <v>54109</v>
      </c>
      <c r="B32" s="18" t="s">
        <v>34</v>
      </c>
      <c r="C32" s="19">
        <v>4000</v>
      </c>
      <c r="D32" s="19"/>
      <c r="E32" s="15">
        <f t="shared" si="2"/>
        <v>4000</v>
      </c>
      <c r="F32" s="15"/>
      <c r="G32" s="15">
        <v>0</v>
      </c>
      <c r="H32" s="16">
        <f t="shared" si="0"/>
        <v>4000</v>
      </c>
    </row>
    <row r="33" spans="1:8" x14ac:dyDescent="0.25">
      <c r="A33" s="17">
        <v>54110</v>
      </c>
      <c r="B33" s="18" t="s">
        <v>35</v>
      </c>
      <c r="C33" s="19">
        <v>20025</v>
      </c>
      <c r="D33" s="19"/>
      <c r="E33" s="15">
        <f t="shared" si="2"/>
        <v>20025</v>
      </c>
      <c r="F33" s="15"/>
      <c r="G33" s="15">
        <v>0</v>
      </c>
      <c r="H33" s="16">
        <f t="shared" si="0"/>
        <v>20025</v>
      </c>
    </row>
    <row r="34" spans="1:8" x14ac:dyDescent="0.25">
      <c r="A34" s="17">
        <v>54111</v>
      </c>
      <c r="B34" s="18" t="s">
        <v>36</v>
      </c>
      <c r="C34" s="19">
        <v>400</v>
      </c>
      <c r="D34" s="19"/>
      <c r="E34" s="15">
        <f t="shared" si="2"/>
        <v>400</v>
      </c>
      <c r="F34" s="15"/>
      <c r="G34" s="15">
        <v>0</v>
      </c>
      <c r="H34" s="16">
        <f t="shared" si="0"/>
        <v>400</v>
      </c>
    </row>
    <row r="35" spans="1:8" x14ac:dyDescent="0.25">
      <c r="A35" s="17">
        <v>54112</v>
      </c>
      <c r="B35" s="18" t="s">
        <v>37</v>
      </c>
      <c r="C35" s="19">
        <v>1400</v>
      </c>
      <c r="D35" s="19"/>
      <c r="E35" s="15">
        <f t="shared" si="2"/>
        <v>1400</v>
      </c>
      <c r="F35" s="15"/>
      <c r="G35" s="15">
        <v>0</v>
      </c>
      <c r="H35" s="16">
        <f t="shared" si="0"/>
        <v>1400</v>
      </c>
    </row>
    <row r="36" spans="1:8" x14ac:dyDescent="0.25">
      <c r="A36" s="17">
        <v>54113</v>
      </c>
      <c r="B36" s="18" t="s">
        <v>38</v>
      </c>
      <c r="C36" s="19">
        <v>900</v>
      </c>
      <c r="D36" s="19"/>
      <c r="E36" s="15">
        <f t="shared" si="2"/>
        <v>900</v>
      </c>
      <c r="F36" s="15"/>
      <c r="G36" s="15">
        <v>0</v>
      </c>
      <c r="H36" s="16">
        <f t="shared" si="0"/>
        <v>900</v>
      </c>
    </row>
    <row r="37" spans="1:8" x14ac:dyDescent="0.25">
      <c r="A37" s="17">
        <v>54114</v>
      </c>
      <c r="B37" s="18" t="s">
        <v>39</v>
      </c>
      <c r="C37" s="19">
        <v>5425</v>
      </c>
      <c r="D37" s="19"/>
      <c r="E37" s="15">
        <f t="shared" si="2"/>
        <v>5425</v>
      </c>
      <c r="F37" s="15"/>
      <c r="G37" s="15">
        <v>0</v>
      </c>
      <c r="H37" s="16">
        <f t="shared" si="0"/>
        <v>5425</v>
      </c>
    </row>
    <row r="38" spans="1:8" x14ac:dyDescent="0.25">
      <c r="A38" s="17">
        <v>54115</v>
      </c>
      <c r="B38" s="18" t="s">
        <v>40</v>
      </c>
      <c r="C38" s="19">
        <v>12000</v>
      </c>
      <c r="D38" s="19"/>
      <c r="E38" s="15">
        <f t="shared" si="2"/>
        <v>12000</v>
      </c>
      <c r="F38" s="15"/>
      <c r="G38" s="15">
        <v>0</v>
      </c>
      <c r="H38" s="16">
        <f t="shared" si="0"/>
        <v>12000</v>
      </c>
    </row>
    <row r="39" spans="1:8" x14ac:dyDescent="0.25">
      <c r="A39" s="17">
        <v>54116</v>
      </c>
      <c r="B39" s="18" t="s">
        <v>41</v>
      </c>
      <c r="C39" s="19">
        <v>600</v>
      </c>
      <c r="D39" s="19"/>
      <c r="E39" s="15">
        <f t="shared" si="2"/>
        <v>600</v>
      </c>
      <c r="F39" s="15">
        <v>459.3</v>
      </c>
      <c r="G39" s="15">
        <v>0</v>
      </c>
      <c r="H39" s="16">
        <f t="shared" si="0"/>
        <v>140.69999999999999</v>
      </c>
    </row>
    <row r="40" spans="1:8" x14ac:dyDescent="0.25">
      <c r="A40" s="17">
        <v>54118</v>
      </c>
      <c r="B40" s="18" t="s">
        <v>42</v>
      </c>
      <c r="C40" s="19">
        <v>1750</v>
      </c>
      <c r="D40" s="19"/>
      <c r="E40" s="15">
        <f t="shared" si="2"/>
        <v>1750</v>
      </c>
      <c r="F40" s="15"/>
      <c r="G40" s="15">
        <v>0</v>
      </c>
      <c r="H40" s="16">
        <f t="shared" si="0"/>
        <v>1750</v>
      </c>
    </row>
    <row r="41" spans="1:8" x14ac:dyDescent="0.25">
      <c r="A41" s="17">
        <v>54119</v>
      </c>
      <c r="B41" s="18" t="s">
        <v>43</v>
      </c>
      <c r="C41" s="19">
        <v>2000</v>
      </c>
      <c r="D41" s="19"/>
      <c r="E41" s="15">
        <f t="shared" si="2"/>
        <v>2000</v>
      </c>
      <c r="F41" s="15"/>
      <c r="G41" s="15">
        <v>0</v>
      </c>
      <c r="H41" s="16">
        <f t="shared" si="0"/>
        <v>2000</v>
      </c>
    </row>
    <row r="42" spans="1:8" ht="15.75" thickBot="1" x14ac:dyDescent="0.3">
      <c r="A42" s="30">
        <v>54199</v>
      </c>
      <c r="B42" s="31" t="s">
        <v>44</v>
      </c>
      <c r="C42" s="32">
        <v>479395</v>
      </c>
      <c r="D42" s="32">
        <v>-1161.5999999999999</v>
      </c>
      <c r="E42" s="15">
        <f t="shared" si="2"/>
        <v>478233.4</v>
      </c>
      <c r="F42" s="15"/>
      <c r="G42" s="15">
        <v>0</v>
      </c>
      <c r="H42" s="33">
        <f t="shared" si="0"/>
        <v>478233.4</v>
      </c>
    </row>
    <row r="43" spans="1:8" ht="15.75" thickBot="1" x14ac:dyDescent="0.3">
      <c r="A43" s="34"/>
      <c r="B43" s="35" t="s">
        <v>45</v>
      </c>
      <c r="C43" s="36">
        <f>SUM(C25:C42)</f>
        <v>678035</v>
      </c>
      <c r="D43" s="36">
        <f>SUM(D25:D42)</f>
        <v>0</v>
      </c>
      <c r="E43" s="36">
        <f>SUM(E25:E42)</f>
        <v>678035</v>
      </c>
      <c r="F43" s="36">
        <f>SUM(F25:F42)</f>
        <v>4839.7</v>
      </c>
      <c r="G43" s="36">
        <f>SUM(G25:G42)</f>
        <v>0</v>
      </c>
      <c r="H43" s="37">
        <f t="shared" si="0"/>
        <v>673195.3</v>
      </c>
    </row>
    <row r="44" spans="1:8" x14ac:dyDescent="0.25">
      <c r="A44" s="38"/>
      <c r="B44" s="39"/>
      <c r="C44" s="40"/>
      <c r="D44" s="40"/>
      <c r="E44" s="40"/>
      <c r="F44" s="40"/>
      <c r="G44" s="40"/>
      <c r="H44" s="41"/>
    </row>
    <row r="45" spans="1:8" x14ac:dyDescent="0.25">
      <c r="A45" s="38"/>
      <c r="B45" s="39"/>
      <c r="C45" s="40"/>
      <c r="D45" s="40"/>
      <c r="E45" s="40"/>
      <c r="F45" s="40"/>
      <c r="G45" s="40"/>
      <c r="H45" s="41"/>
    </row>
    <row r="46" spans="1:8" ht="15.75" thickBot="1" x14ac:dyDescent="0.3">
      <c r="A46" s="38"/>
      <c r="B46" s="39"/>
      <c r="C46" s="40"/>
      <c r="D46" s="40"/>
      <c r="E46" s="40"/>
      <c r="F46" s="40"/>
      <c r="G46" s="40"/>
      <c r="H46" s="41"/>
    </row>
    <row r="47" spans="1:8" ht="15.75" thickBot="1" x14ac:dyDescent="0.3">
      <c r="A47" s="5" t="s">
        <v>5</v>
      </c>
      <c r="B47" s="6" t="s">
        <v>6</v>
      </c>
      <c r="C47" s="42" t="s">
        <v>7</v>
      </c>
      <c r="D47" s="7" t="s">
        <v>8</v>
      </c>
      <c r="E47" s="43" t="s">
        <v>46</v>
      </c>
      <c r="F47" s="44" t="s">
        <v>10</v>
      </c>
      <c r="G47" s="45" t="s">
        <v>11</v>
      </c>
      <c r="H47" s="46" t="s">
        <v>12</v>
      </c>
    </row>
    <row r="48" spans="1:8" x14ac:dyDescent="0.25">
      <c r="A48" s="47">
        <v>54201</v>
      </c>
      <c r="B48" s="48" t="s">
        <v>47</v>
      </c>
      <c r="C48" s="49">
        <v>191255</v>
      </c>
      <c r="D48" s="49">
        <v>-1933.8</v>
      </c>
      <c r="E48" s="15">
        <f t="shared" ref="E48:E51" si="3">+C48+D48</f>
        <v>189321.2</v>
      </c>
      <c r="F48" s="15">
        <v>8546.0300000000007</v>
      </c>
      <c r="G48" s="15">
        <v>0</v>
      </c>
      <c r="H48" s="50">
        <f t="shared" si="0"/>
        <v>180775.17</v>
      </c>
    </row>
    <row r="49" spans="1:8" x14ac:dyDescent="0.25">
      <c r="A49" s="17">
        <v>54202</v>
      </c>
      <c r="B49" s="18" t="s">
        <v>48</v>
      </c>
      <c r="C49" s="19">
        <v>43800</v>
      </c>
      <c r="D49" s="19"/>
      <c r="E49" s="15">
        <f t="shared" si="3"/>
        <v>43800</v>
      </c>
      <c r="F49" s="15">
        <v>1569.03</v>
      </c>
      <c r="G49" s="15">
        <v>0</v>
      </c>
      <c r="H49" s="16">
        <f t="shared" si="0"/>
        <v>42230.97</v>
      </c>
    </row>
    <row r="50" spans="1:8" x14ac:dyDescent="0.25">
      <c r="A50" s="30">
        <v>54203</v>
      </c>
      <c r="B50" s="31" t="s">
        <v>49</v>
      </c>
      <c r="C50" s="32">
        <v>188800</v>
      </c>
      <c r="D50" s="32">
        <v>-66.2</v>
      </c>
      <c r="E50" s="15">
        <f t="shared" si="3"/>
        <v>188733.8</v>
      </c>
      <c r="F50" s="15">
        <v>14185.56</v>
      </c>
      <c r="G50" s="15">
        <v>0</v>
      </c>
      <c r="H50" s="33">
        <f t="shared" si="0"/>
        <v>174548.24</v>
      </c>
    </row>
    <row r="51" spans="1:8" x14ac:dyDescent="0.25">
      <c r="A51" s="17">
        <v>54204</v>
      </c>
      <c r="B51" s="18" t="s">
        <v>50</v>
      </c>
      <c r="C51" s="19">
        <v>1200</v>
      </c>
      <c r="D51" s="19"/>
      <c r="E51" s="15">
        <f t="shared" si="3"/>
        <v>1200</v>
      </c>
      <c r="F51" s="15"/>
      <c r="G51" s="15">
        <v>0</v>
      </c>
      <c r="H51" s="51">
        <f t="shared" si="0"/>
        <v>1200</v>
      </c>
    </row>
    <row r="52" spans="1:8" x14ac:dyDescent="0.25">
      <c r="A52" s="52"/>
      <c r="B52" s="23" t="s">
        <v>45</v>
      </c>
      <c r="C52" s="25">
        <f>SUM(C48:C51)</f>
        <v>425055</v>
      </c>
      <c r="D52" s="25">
        <f>SUM(D48:D51)</f>
        <v>-2000</v>
      </c>
      <c r="E52" s="25">
        <f>SUM(E48:E51)</f>
        <v>423055</v>
      </c>
      <c r="F52" s="25">
        <f>SUM(F48:F51)</f>
        <v>24300.620000000003</v>
      </c>
      <c r="G52" s="25">
        <f>SUM(G48:G51)</f>
        <v>0</v>
      </c>
      <c r="H52" s="53">
        <f t="shared" si="0"/>
        <v>398754.38</v>
      </c>
    </row>
    <row r="53" spans="1:8" x14ac:dyDescent="0.25">
      <c r="A53" s="17">
        <v>54301</v>
      </c>
      <c r="B53" s="18" t="s">
        <v>51</v>
      </c>
      <c r="C53" s="19">
        <v>35000</v>
      </c>
      <c r="D53" s="19"/>
      <c r="E53" s="15">
        <f t="shared" ref="E53:E62" si="4">+C53+D53</f>
        <v>35000</v>
      </c>
      <c r="F53" s="15"/>
      <c r="G53" s="15">
        <v>0</v>
      </c>
      <c r="H53" s="51">
        <f t="shared" si="0"/>
        <v>35000</v>
      </c>
    </row>
    <row r="54" spans="1:8" x14ac:dyDescent="0.25">
      <c r="A54" s="13">
        <v>54302</v>
      </c>
      <c r="B54" s="14" t="s">
        <v>52</v>
      </c>
      <c r="C54" s="15">
        <v>63000</v>
      </c>
      <c r="D54" s="15"/>
      <c r="E54" s="15">
        <f t="shared" si="4"/>
        <v>63000</v>
      </c>
      <c r="F54" s="15"/>
      <c r="G54" s="15">
        <v>0</v>
      </c>
      <c r="H54" s="16">
        <f t="shared" si="0"/>
        <v>63000</v>
      </c>
    </row>
    <row r="55" spans="1:8" x14ac:dyDescent="0.25">
      <c r="A55" s="17">
        <v>54304</v>
      </c>
      <c r="B55" s="18" t="s">
        <v>53</v>
      </c>
      <c r="C55" s="19">
        <v>2000</v>
      </c>
      <c r="D55" s="19"/>
      <c r="E55" s="15">
        <f t="shared" si="4"/>
        <v>2000</v>
      </c>
      <c r="F55" s="15"/>
      <c r="G55" s="15">
        <v>0</v>
      </c>
      <c r="H55" s="51">
        <f t="shared" si="0"/>
        <v>2000</v>
      </c>
    </row>
    <row r="56" spans="1:8" x14ac:dyDescent="0.25">
      <c r="A56" s="17">
        <v>54305</v>
      </c>
      <c r="B56" s="18" t="s">
        <v>54</v>
      </c>
      <c r="C56" s="19">
        <v>74200</v>
      </c>
      <c r="D56" s="19"/>
      <c r="E56" s="15">
        <f t="shared" si="4"/>
        <v>74200</v>
      </c>
      <c r="F56" s="15">
        <v>211.88</v>
      </c>
      <c r="G56" s="15">
        <v>0</v>
      </c>
      <c r="H56" s="51">
        <f t="shared" si="0"/>
        <v>73988.12</v>
      </c>
    </row>
    <row r="57" spans="1:8" x14ac:dyDescent="0.25">
      <c r="A57" s="17">
        <v>54307</v>
      </c>
      <c r="B57" s="18" t="s">
        <v>55</v>
      </c>
      <c r="C57" s="19">
        <v>13000</v>
      </c>
      <c r="D57" s="19"/>
      <c r="E57" s="15">
        <f t="shared" si="4"/>
        <v>13000</v>
      </c>
      <c r="F57" s="15"/>
      <c r="G57" s="15">
        <v>0</v>
      </c>
      <c r="H57" s="51">
        <f t="shared" si="0"/>
        <v>13000</v>
      </c>
    </row>
    <row r="58" spans="1:8" x14ac:dyDescent="0.25">
      <c r="A58" s="17">
        <v>54313</v>
      </c>
      <c r="B58" s="18" t="s">
        <v>56</v>
      </c>
      <c r="C58" s="19">
        <v>33900</v>
      </c>
      <c r="D58" s="19"/>
      <c r="E58" s="15">
        <f t="shared" si="4"/>
        <v>33900</v>
      </c>
      <c r="F58" s="15"/>
      <c r="G58" s="15">
        <v>0</v>
      </c>
      <c r="H58" s="51">
        <f t="shared" si="0"/>
        <v>33900</v>
      </c>
    </row>
    <row r="59" spans="1:8" x14ac:dyDescent="0.25">
      <c r="A59" s="17">
        <v>54314</v>
      </c>
      <c r="B59" s="18" t="s">
        <v>57</v>
      </c>
      <c r="C59" s="19">
        <v>47000</v>
      </c>
      <c r="D59" s="19">
        <v>2000</v>
      </c>
      <c r="E59" s="15">
        <f t="shared" si="4"/>
        <v>49000</v>
      </c>
      <c r="F59" s="15"/>
      <c r="G59" s="15">
        <v>0</v>
      </c>
      <c r="H59" s="51">
        <f t="shared" si="0"/>
        <v>49000</v>
      </c>
    </row>
    <row r="60" spans="1:8" x14ac:dyDescent="0.25">
      <c r="A60" s="17">
        <v>54316</v>
      </c>
      <c r="B60" s="18" t="s">
        <v>58</v>
      </c>
      <c r="C60" s="19">
        <v>24000</v>
      </c>
      <c r="D60" s="19"/>
      <c r="E60" s="15">
        <f t="shared" si="4"/>
        <v>24000</v>
      </c>
      <c r="F60" s="15">
        <v>2281.96</v>
      </c>
      <c r="G60" s="15">
        <v>0</v>
      </c>
      <c r="H60" s="51">
        <f t="shared" si="0"/>
        <v>21718.04</v>
      </c>
    </row>
    <row r="61" spans="1:8" x14ac:dyDescent="0.25">
      <c r="A61" s="17">
        <v>54317</v>
      </c>
      <c r="B61" s="18" t="s">
        <v>59</v>
      </c>
      <c r="C61" s="19">
        <v>584880</v>
      </c>
      <c r="D61" s="19"/>
      <c r="E61" s="15">
        <f t="shared" si="4"/>
        <v>584880</v>
      </c>
      <c r="F61" s="15">
        <v>242452.92</v>
      </c>
      <c r="G61" s="15">
        <v>0</v>
      </c>
      <c r="H61" s="51">
        <f t="shared" si="0"/>
        <v>342427.07999999996</v>
      </c>
    </row>
    <row r="62" spans="1:8" x14ac:dyDescent="0.25">
      <c r="A62" s="17">
        <v>54399</v>
      </c>
      <c r="B62" s="18" t="s">
        <v>60</v>
      </c>
      <c r="C62" s="19">
        <v>49280</v>
      </c>
      <c r="D62" s="19"/>
      <c r="E62" s="15">
        <f t="shared" si="4"/>
        <v>49280</v>
      </c>
      <c r="F62" s="15">
        <v>372</v>
      </c>
      <c r="G62" s="15">
        <v>0</v>
      </c>
      <c r="H62" s="51">
        <f t="shared" si="0"/>
        <v>48908</v>
      </c>
    </row>
    <row r="63" spans="1:8" x14ac:dyDescent="0.25">
      <c r="A63" s="52"/>
      <c r="B63" s="23" t="s">
        <v>45</v>
      </c>
      <c r="C63" s="25">
        <f>SUM(C53:C62)</f>
        <v>926260</v>
      </c>
      <c r="D63" s="25">
        <f>SUM(D53:D62)</f>
        <v>2000</v>
      </c>
      <c r="E63" s="25">
        <f>SUM(E53:E62)</f>
        <v>928260</v>
      </c>
      <c r="F63" s="25">
        <f>SUM(F53:F62)</f>
        <v>245318.76</v>
      </c>
      <c r="G63" s="25">
        <f>SUM(G53:G62)</f>
        <v>0</v>
      </c>
      <c r="H63" s="53">
        <f t="shared" si="0"/>
        <v>682941.24</v>
      </c>
    </row>
    <row r="64" spans="1:8" x14ac:dyDescent="0.25">
      <c r="A64" s="17">
        <v>54402</v>
      </c>
      <c r="B64" s="18" t="s">
        <v>61</v>
      </c>
      <c r="C64" s="19">
        <v>8000</v>
      </c>
      <c r="D64" s="19"/>
      <c r="E64" s="15">
        <f t="shared" ref="E64:E66" si="5">+C64+D64</f>
        <v>8000</v>
      </c>
      <c r="F64" s="15"/>
      <c r="G64" s="19">
        <v>0</v>
      </c>
      <c r="H64" s="51">
        <f t="shared" si="0"/>
        <v>8000</v>
      </c>
    </row>
    <row r="65" spans="1:9" x14ac:dyDescent="0.25">
      <c r="A65" s="17">
        <v>54403</v>
      </c>
      <c r="B65" s="18" t="s">
        <v>62</v>
      </c>
      <c r="C65" s="19">
        <v>11460</v>
      </c>
      <c r="D65" s="19"/>
      <c r="E65" s="15">
        <f t="shared" si="5"/>
        <v>11460</v>
      </c>
      <c r="F65" s="15">
        <v>151</v>
      </c>
      <c r="G65" s="15">
        <v>0</v>
      </c>
      <c r="H65" s="51">
        <f t="shared" si="0"/>
        <v>11309</v>
      </c>
    </row>
    <row r="66" spans="1:9" x14ac:dyDescent="0.25">
      <c r="A66" s="17">
        <v>54404</v>
      </c>
      <c r="B66" s="18" t="s">
        <v>63</v>
      </c>
      <c r="C66" s="19">
        <v>20000</v>
      </c>
      <c r="D66" s="19"/>
      <c r="E66" s="15">
        <f t="shared" si="5"/>
        <v>20000</v>
      </c>
      <c r="F66" s="15">
        <v>545</v>
      </c>
      <c r="G66" s="15">
        <v>0</v>
      </c>
      <c r="H66" s="51">
        <f t="shared" si="0"/>
        <v>19455</v>
      </c>
    </row>
    <row r="67" spans="1:9" x14ac:dyDescent="0.25">
      <c r="A67" s="52"/>
      <c r="B67" s="23" t="s">
        <v>45</v>
      </c>
      <c r="C67" s="25">
        <f>SUM(C64:C66)</f>
        <v>39460</v>
      </c>
      <c r="D67" s="25">
        <f>SUM(D64:D66)</f>
        <v>0</v>
      </c>
      <c r="E67" s="25">
        <f>SUM(E64:E66)</f>
        <v>39460</v>
      </c>
      <c r="F67" s="25">
        <f>SUM(F64:F66)</f>
        <v>696</v>
      </c>
      <c r="G67" s="25">
        <f>SUM(G64:G66)</f>
        <v>0</v>
      </c>
      <c r="H67" s="53">
        <f t="shared" si="0"/>
        <v>38764</v>
      </c>
    </row>
    <row r="68" spans="1:9" x14ac:dyDescent="0.25">
      <c r="A68" s="17">
        <v>54505</v>
      </c>
      <c r="B68" s="18" t="s">
        <v>64</v>
      </c>
      <c r="C68" s="19">
        <v>4000</v>
      </c>
      <c r="D68" s="19"/>
      <c r="E68" s="15">
        <f t="shared" ref="E68:E69" si="6">+C68+D68</f>
        <v>4000</v>
      </c>
      <c r="F68" s="15">
        <v>0</v>
      </c>
      <c r="G68" s="15">
        <v>0</v>
      </c>
      <c r="H68" s="51">
        <f t="shared" si="0"/>
        <v>4000</v>
      </c>
    </row>
    <row r="69" spans="1:9" x14ac:dyDescent="0.25">
      <c r="A69" s="17">
        <v>54599</v>
      </c>
      <c r="B69" s="18" t="s">
        <v>65</v>
      </c>
      <c r="C69" s="19">
        <v>34100</v>
      </c>
      <c r="D69" s="19"/>
      <c r="E69" s="15">
        <f t="shared" si="6"/>
        <v>34100</v>
      </c>
      <c r="F69" s="15">
        <v>0</v>
      </c>
      <c r="G69" s="15">
        <v>0</v>
      </c>
      <c r="H69" s="51">
        <f t="shared" si="0"/>
        <v>34100</v>
      </c>
    </row>
    <row r="70" spans="1:9" x14ac:dyDescent="0.25">
      <c r="A70" s="52"/>
      <c r="B70" s="23" t="s">
        <v>45</v>
      </c>
      <c r="C70" s="25">
        <f>SUM(C68:C69)</f>
        <v>38100</v>
      </c>
      <c r="D70" s="25">
        <f>SUM(D68:D69)</f>
        <v>0</v>
      </c>
      <c r="E70" s="25">
        <f>SUM(E68:E69)</f>
        <v>38100</v>
      </c>
      <c r="F70" s="25">
        <f>SUM(F68:F69)</f>
        <v>0</v>
      </c>
      <c r="G70" s="25">
        <f>SUM(G68:G69)</f>
        <v>0</v>
      </c>
      <c r="H70" s="51">
        <f t="shared" si="0"/>
        <v>38100</v>
      </c>
    </row>
    <row r="71" spans="1:9" x14ac:dyDescent="0.25">
      <c r="A71" s="54"/>
      <c r="B71" s="23" t="s">
        <v>26</v>
      </c>
      <c r="C71" s="25">
        <f>+C70+C67+C63+C52+C43</f>
        <v>2106910</v>
      </c>
      <c r="D71" s="25">
        <f>+D70+D67+D63+D52+D43</f>
        <v>0</v>
      </c>
      <c r="E71" s="26">
        <f>+E70+E67+E63+E52+E43</f>
        <v>2106910</v>
      </c>
      <c r="F71" s="27">
        <f>+F70+F67+F63+F52+F43</f>
        <v>275155.08</v>
      </c>
      <c r="G71" s="55">
        <f>+G70+G67+G63+G52+G43</f>
        <v>0</v>
      </c>
      <c r="H71" s="56">
        <f t="shared" si="0"/>
        <v>1831754.92</v>
      </c>
    </row>
    <row r="72" spans="1:9" x14ac:dyDescent="0.25">
      <c r="A72" s="17">
        <v>55599</v>
      </c>
      <c r="B72" s="18" t="s">
        <v>66</v>
      </c>
      <c r="C72" s="19">
        <v>3400</v>
      </c>
      <c r="D72" s="19"/>
      <c r="E72" s="15">
        <f>+C72+D72</f>
        <v>3400</v>
      </c>
      <c r="F72" s="15"/>
      <c r="G72" s="15">
        <v>0</v>
      </c>
      <c r="H72" s="51">
        <f t="shared" si="0"/>
        <v>3400</v>
      </c>
    </row>
    <row r="73" spans="1:9" x14ac:dyDescent="0.25">
      <c r="A73" s="52"/>
      <c r="B73" s="23" t="s">
        <v>45</v>
      </c>
      <c r="C73" s="25">
        <f>SUM(C72)</f>
        <v>3400</v>
      </c>
      <c r="D73" s="25">
        <f>SUM(D72)</f>
        <v>0</v>
      </c>
      <c r="E73" s="25">
        <f>SUM(E72)</f>
        <v>3400</v>
      </c>
      <c r="F73" s="25">
        <f>SUM(F72)</f>
        <v>0</v>
      </c>
      <c r="G73" s="25">
        <f>SUM(G72)</f>
        <v>0</v>
      </c>
      <c r="H73" s="51">
        <f t="shared" si="0"/>
        <v>3400</v>
      </c>
    </row>
    <row r="74" spans="1:9" x14ac:dyDescent="0.25">
      <c r="A74" s="17">
        <v>55601</v>
      </c>
      <c r="B74" s="18" t="s">
        <v>67</v>
      </c>
      <c r="C74" s="19">
        <v>47000</v>
      </c>
      <c r="D74" s="19"/>
      <c r="E74" s="15">
        <f t="shared" ref="E74:E76" si="7">+C74+D74</f>
        <v>47000</v>
      </c>
      <c r="F74" s="15">
        <v>10362.94</v>
      </c>
      <c r="G74" s="15">
        <v>0</v>
      </c>
      <c r="H74" s="51">
        <f t="shared" ref="H74:H96" si="8">+E74-F74-G74</f>
        <v>36637.06</v>
      </c>
    </row>
    <row r="75" spans="1:9" x14ac:dyDescent="0.25">
      <c r="A75" s="17">
        <v>55602</v>
      </c>
      <c r="B75" s="18" t="s">
        <v>68</v>
      </c>
      <c r="C75" s="19">
        <v>36000</v>
      </c>
      <c r="D75" s="19">
        <v>0</v>
      </c>
      <c r="E75" s="15">
        <f t="shared" si="7"/>
        <v>36000</v>
      </c>
      <c r="F75" s="15">
        <v>10680.48</v>
      </c>
      <c r="G75" s="15">
        <v>0</v>
      </c>
      <c r="H75" s="51">
        <f t="shared" si="8"/>
        <v>25319.52</v>
      </c>
    </row>
    <row r="76" spans="1:9" x14ac:dyDescent="0.25">
      <c r="A76" s="17">
        <v>55603</v>
      </c>
      <c r="B76" s="18" t="s">
        <v>69</v>
      </c>
      <c r="C76" s="19">
        <v>25</v>
      </c>
      <c r="D76" s="19">
        <v>0</v>
      </c>
      <c r="E76" s="15">
        <f t="shared" si="7"/>
        <v>25</v>
      </c>
      <c r="F76" s="15">
        <v>0</v>
      </c>
      <c r="G76" s="19">
        <v>0</v>
      </c>
      <c r="H76" s="51">
        <f t="shared" si="8"/>
        <v>25</v>
      </c>
    </row>
    <row r="77" spans="1:9" x14ac:dyDescent="0.25">
      <c r="A77" s="52"/>
      <c r="B77" s="23" t="s">
        <v>45</v>
      </c>
      <c r="C77" s="25">
        <f>SUM(C74:C76)</f>
        <v>83025</v>
      </c>
      <c r="D77" s="25">
        <f>SUM(D74:D75)</f>
        <v>0</v>
      </c>
      <c r="E77" s="25">
        <f>SUM(E74:E76)</f>
        <v>83025</v>
      </c>
      <c r="F77" s="25">
        <f>SUM(F74:F76)</f>
        <v>21043.42</v>
      </c>
      <c r="G77" s="25">
        <f>SUM(G74:G76)</f>
        <v>0</v>
      </c>
      <c r="H77" s="51">
        <f t="shared" si="8"/>
        <v>61981.58</v>
      </c>
      <c r="I77" s="57"/>
    </row>
    <row r="78" spans="1:9" x14ac:dyDescent="0.25">
      <c r="A78" s="54"/>
      <c r="B78" s="23" t="s">
        <v>26</v>
      </c>
      <c r="C78" s="25">
        <f>+C77+C73</f>
        <v>86425</v>
      </c>
      <c r="D78" s="25">
        <f>+D73+D77</f>
        <v>0</v>
      </c>
      <c r="E78" s="26">
        <f>+E77+E73</f>
        <v>86425</v>
      </c>
      <c r="F78" s="27">
        <f>+F77+F73</f>
        <v>21043.42</v>
      </c>
      <c r="G78" s="55">
        <f>+G73+G77</f>
        <v>0</v>
      </c>
      <c r="H78" s="56">
        <f t="shared" si="8"/>
        <v>65381.58</v>
      </c>
      <c r="I78" s="57"/>
    </row>
    <row r="79" spans="1:9" x14ac:dyDescent="0.25">
      <c r="A79" s="17">
        <v>56303</v>
      </c>
      <c r="B79" s="18" t="s">
        <v>70</v>
      </c>
      <c r="C79" s="19">
        <v>4000</v>
      </c>
      <c r="D79" s="19"/>
      <c r="E79" s="15">
        <f t="shared" ref="E79:E80" si="9">+C79+D79</f>
        <v>4000</v>
      </c>
      <c r="F79" s="15"/>
      <c r="G79" s="19">
        <v>0</v>
      </c>
      <c r="H79" s="51">
        <f t="shared" si="8"/>
        <v>4000</v>
      </c>
      <c r="I79" s="58"/>
    </row>
    <row r="80" spans="1:9" x14ac:dyDescent="0.25">
      <c r="A80" s="17">
        <v>56304</v>
      </c>
      <c r="B80" s="18" t="s">
        <v>71</v>
      </c>
      <c r="C80" s="19">
        <v>0</v>
      </c>
      <c r="D80" s="19">
        <v>0</v>
      </c>
      <c r="E80" s="15">
        <f t="shared" si="9"/>
        <v>0</v>
      </c>
      <c r="F80" s="15">
        <v>0</v>
      </c>
      <c r="G80" s="19">
        <v>0</v>
      </c>
      <c r="H80" s="51">
        <f t="shared" si="8"/>
        <v>0</v>
      </c>
      <c r="I80" s="58"/>
    </row>
    <row r="81" spans="1:9" x14ac:dyDescent="0.25">
      <c r="A81" s="52"/>
      <c r="B81" s="23" t="s">
        <v>45</v>
      </c>
      <c r="C81" s="25">
        <f>C80+C79</f>
        <v>4000</v>
      </c>
      <c r="D81" s="25">
        <f>SUM(D79:D80)</f>
        <v>0</v>
      </c>
      <c r="E81" s="25">
        <f>SUM(E79:E80)</f>
        <v>4000</v>
      </c>
      <c r="F81" s="25">
        <f>SUM(F79:F80)</f>
        <v>0</v>
      </c>
      <c r="G81" s="25">
        <f>SUM(G79)</f>
        <v>0</v>
      </c>
      <c r="H81" s="53">
        <f t="shared" si="8"/>
        <v>4000</v>
      </c>
      <c r="I81" s="58"/>
    </row>
    <row r="82" spans="1:9" x14ac:dyDescent="0.25">
      <c r="A82" s="17">
        <v>56404</v>
      </c>
      <c r="B82" s="18" t="s">
        <v>72</v>
      </c>
      <c r="C82" s="19">
        <v>5500</v>
      </c>
      <c r="D82" s="19"/>
      <c r="E82" s="15">
        <f>+C82+D82</f>
        <v>5500</v>
      </c>
      <c r="F82" s="15">
        <v>0</v>
      </c>
      <c r="G82" s="19">
        <v>0</v>
      </c>
      <c r="H82" s="51">
        <f t="shared" si="8"/>
        <v>5500</v>
      </c>
      <c r="I82" s="58"/>
    </row>
    <row r="83" spans="1:9" ht="15.75" thickBot="1" x14ac:dyDescent="0.3">
      <c r="A83" s="59"/>
      <c r="B83" s="60" t="s">
        <v>45</v>
      </c>
      <c r="C83" s="61">
        <f>SUM(C82)</f>
        <v>5500</v>
      </c>
      <c r="D83" s="61">
        <f>SUM(D82)</f>
        <v>0</v>
      </c>
      <c r="E83" s="61">
        <f>SUM(E82)</f>
        <v>5500</v>
      </c>
      <c r="F83" s="61">
        <f>SUM(F82)</f>
        <v>0</v>
      </c>
      <c r="G83" s="61">
        <f>SUM(G82)</f>
        <v>0</v>
      </c>
      <c r="H83" s="62">
        <f t="shared" si="8"/>
        <v>5500</v>
      </c>
      <c r="I83" s="58"/>
    </row>
    <row r="84" spans="1:9" ht="15.75" thickBot="1" x14ac:dyDescent="0.3">
      <c r="A84" s="63"/>
      <c r="B84" s="64" t="s">
        <v>26</v>
      </c>
      <c r="C84" s="65">
        <f>+C81+C83</f>
        <v>9500</v>
      </c>
      <c r="D84" s="65">
        <f t="shared" ref="D84:H84" si="10">+D81+D83</f>
        <v>0</v>
      </c>
      <c r="E84" s="66">
        <f t="shared" si="10"/>
        <v>9500</v>
      </c>
      <c r="F84" s="67">
        <f t="shared" si="10"/>
        <v>0</v>
      </c>
      <c r="G84" s="68">
        <f t="shared" si="10"/>
        <v>0</v>
      </c>
      <c r="H84" s="69">
        <f t="shared" si="10"/>
        <v>9500</v>
      </c>
      <c r="I84" s="58"/>
    </row>
    <row r="85" spans="1:9" x14ac:dyDescent="0.25">
      <c r="A85" s="39"/>
      <c r="B85" s="39"/>
      <c r="C85" s="40"/>
      <c r="D85" s="40"/>
      <c r="E85" s="40"/>
      <c r="F85" s="40"/>
      <c r="G85" s="40"/>
      <c r="H85" s="40"/>
      <c r="I85" s="58"/>
    </row>
    <row r="86" spans="1:9" x14ac:dyDescent="0.25">
      <c r="A86" s="39"/>
      <c r="B86" s="39"/>
      <c r="C86" s="40"/>
      <c r="D86" s="40"/>
      <c r="E86" s="40"/>
      <c r="F86" s="40"/>
      <c r="G86" s="40"/>
      <c r="H86" s="40"/>
      <c r="I86" s="58"/>
    </row>
    <row r="87" spans="1:9" ht="15.75" thickBot="1" x14ac:dyDescent="0.3">
      <c r="A87" s="39"/>
      <c r="B87" s="39"/>
      <c r="C87" s="40"/>
      <c r="D87" s="40"/>
      <c r="E87" s="40"/>
      <c r="F87" s="40"/>
      <c r="G87" s="40"/>
      <c r="H87" s="40"/>
      <c r="I87" s="58"/>
    </row>
    <row r="88" spans="1:9" ht="15.75" thickBot="1" x14ac:dyDescent="0.3">
      <c r="A88" s="5" t="s">
        <v>5</v>
      </c>
      <c r="B88" s="6" t="s">
        <v>6</v>
      </c>
      <c r="C88" s="42" t="s">
        <v>7</v>
      </c>
      <c r="D88" s="7" t="s">
        <v>8</v>
      </c>
      <c r="E88" s="43" t="s">
        <v>46</v>
      </c>
      <c r="F88" s="44" t="s">
        <v>10</v>
      </c>
      <c r="G88" s="45" t="s">
        <v>11</v>
      </c>
      <c r="H88" s="46" t="s">
        <v>12</v>
      </c>
      <c r="I88" s="58"/>
    </row>
    <row r="89" spans="1:9" x14ac:dyDescent="0.25">
      <c r="A89" s="70">
        <v>61101</v>
      </c>
      <c r="B89" s="71" t="s">
        <v>73</v>
      </c>
      <c r="C89" s="72">
        <v>5000</v>
      </c>
      <c r="D89" s="72"/>
      <c r="E89" s="49">
        <f t="shared" ref="E89:E93" si="11">+C89+D89</f>
        <v>5000</v>
      </c>
      <c r="F89" s="49">
        <v>0</v>
      </c>
      <c r="G89" s="72">
        <v>0</v>
      </c>
      <c r="H89" s="50">
        <f t="shared" si="8"/>
        <v>5000</v>
      </c>
      <c r="I89" s="73"/>
    </row>
    <row r="90" spans="1:9" x14ac:dyDescent="0.25">
      <c r="A90" s="52">
        <v>61102</v>
      </c>
      <c r="B90" s="74" t="s">
        <v>74</v>
      </c>
      <c r="C90" s="20">
        <v>15000</v>
      </c>
      <c r="D90" s="20"/>
      <c r="E90" s="15">
        <f t="shared" si="11"/>
        <v>15000</v>
      </c>
      <c r="F90" s="15">
        <v>0</v>
      </c>
      <c r="G90" s="20">
        <v>0</v>
      </c>
      <c r="H90" s="51">
        <f t="shared" si="8"/>
        <v>15000</v>
      </c>
      <c r="I90" s="73"/>
    </row>
    <row r="91" spans="1:9" x14ac:dyDescent="0.25">
      <c r="A91" s="52">
        <v>61103</v>
      </c>
      <c r="B91" s="74" t="s">
        <v>75</v>
      </c>
      <c r="C91" s="20">
        <v>500</v>
      </c>
      <c r="D91" s="20"/>
      <c r="E91" s="15">
        <f t="shared" si="11"/>
        <v>500</v>
      </c>
      <c r="F91" s="15">
        <v>0</v>
      </c>
      <c r="G91" s="20">
        <v>0</v>
      </c>
      <c r="H91" s="51">
        <f t="shared" si="8"/>
        <v>500</v>
      </c>
      <c r="I91" s="73"/>
    </row>
    <row r="92" spans="1:9" x14ac:dyDescent="0.25">
      <c r="A92" s="52">
        <v>61104</v>
      </c>
      <c r="B92" s="74" t="s">
        <v>76</v>
      </c>
      <c r="C92" s="20">
        <v>15055</v>
      </c>
      <c r="D92" s="20"/>
      <c r="E92" s="15">
        <f t="shared" si="11"/>
        <v>15055</v>
      </c>
      <c r="F92" s="15">
        <v>0</v>
      </c>
      <c r="G92" s="20">
        <v>0</v>
      </c>
      <c r="H92" s="51">
        <f t="shared" si="8"/>
        <v>15055</v>
      </c>
      <c r="I92" s="73"/>
    </row>
    <row r="93" spans="1:9" x14ac:dyDescent="0.25">
      <c r="A93" s="17">
        <v>61108</v>
      </c>
      <c r="B93" s="18" t="s">
        <v>42</v>
      </c>
      <c r="C93" s="19">
        <v>1000</v>
      </c>
      <c r="D93" s="19"/>
      <c r="E93" s="15">
        <f t="shared" si="11"/>
        <v>1000</v>
      </c>
      <c r="F93" s="15">
        <v>0</v>
      </c>
      <c r="G93" s="19">
        <v>0</v>
      </c>
      <c r="H93" s="51">
        <f t="shared" si="8"/>
        <v>1000</v>
      </c>
      <c r="I93" s="58"/>
    </row>
    <row r="94" spans="1:9" x14ac:dyDescent="0.25">
      <c r="A94" s="52"/>
      <c r="B94" s="23" t="s">
        <v>45</v>
      </c>
      <c r="C94" s="25">
        <f>SUM(C89:C93)</f>
        <v>36555</v>
      </c>
      <c r="D94" s="25">
        <f>SUM(D89:D93)</f>
        <v>0</v>
      </c>
      <c r="E94" s="25">
        <f>SUM(E89:E93)</f>
        <v>36555</v>
      </c>
      <c r="F94" s="25">
        <f>SUM(F89:F93)</f>
        <v>0</v>
      </c>
      <c r="G94" s="25">
        <f>SUM(G93)</f>
        <v>0</v>
      </c>
      <c r="H94" s="53">
        <f t="shared" si="8"/>
        <v>36555</v>
      </c>
      <c r="I94" s="58"/>
    </row>
    <row r="95" spans="1:9" x14ac:dyDescent="0.25">
      <c r="A95" s="17">
        <v>61403</v>
      </c>
      <c r="B95" s="18" t="s">
        <v>77</v>
      </c>
      <c r="C95" s="19">
        <v>0</v>
      </c>
      <c r="D95" s="19"/>
      <c r="E95" s="15">
        <f>+C95+D95</f>
        <v>0</v>
      </c>
      <c r="F95" s="19">
        <v>0</v>
      </c>
      <c r="G95" s="19">
        <v>0</v>
      </c>
      <c r="H95" s="51">
        <f t="shared" si="8"/>
        <v>0</v>
      </c>
      <c r="I95" s="58"/>
    </row>
    <row r="96" spans="1:9" ht="15.75" thickBot="1" x14ac:dyDescent="0.3">
      <c r="A96" s="75"/>
      <c r="B96" s="76" t="s">
        <v>45</v>
      </c>
      <c r="C96" s="77">
        <f>+C95</f>
        <v>0</v>
      </c>
      <c r="D96" s="77">
        <f>+D95</f>
        <v>0</v>
      </c>
      <c r="E96" s="78">
        <f>+E95</f>
        <v>0</v>
      </c>
      <c r="F96" s="78">
        <f>+F95</f>
        <v>0</v>
      </c>
      <c r="G96" s="78">
        <f>SUM(G95)</f>
        <v>0</v>
      </c>
      <c r="H96" s="79">
        <f t="shared" si="8"/>
        <v>0</v>
      </c>
      <c r="I96" s="58"/>
    </row>
    <row r="97" spans="1:9" ht="15.75" thickBot="1" x14ac:dyDescent="0.3">
      <c r="A97" s="80"/>
      <c r="B97" s="81" t="s">
        <v>26</v>
      </c>
      <c r="C97" s="82">
        <f>+C94+C96</f>
        <v>36555</v>
      </c>
      <c r="D97" s="82">
        <f>+D96+D94</f>
        <v>0</v>
      </c>
      <c r="E97" s="83">
        <f>+E96+E94</f>
        <v>36555</v>
      </c>
      <c r="F97" s="84">
        <f>+F96+F94</f>
        <v>0</v>
      </c>
      <c r="G97" s="85">
        <v>0</v>
      </c>
      <c r="H97" s="86">
        <f>+H96+H94</f>
        <v>36555</v>
      </c>
      <c r="I97" s="58"/>
    </row>
    <row r="98" spans="1:9" x14ac:dyDescent="0.25">
      <c r="A98" s="87"/>
      <c r="B98" s="88" t="s">
        <v>78</v>
      </c>
      <c r="C98" s="89">
        <f>+C97+C84+C78+C71+C24</f>
        <v>9475399</v>
      </c>
      <c r="D98" s="90">
        <f>+D97+D84+D78+D71+D24</f>
        <v>0</v>
      </c>
      <c r="E98" s="91">
        <f>+E24+E71+E78+E97+E84</f>
        <v>9475399</v>
      </c>
      <c r="F98" s="92">
        <f>+F24+F71+F78+F97+F84</f>
        <v>839958.33</v>
      </c>
      <c r="G98" s="93">
        <f>+G24+G71+G78+G97+G84</f>
        <v>0</v>
      </c>
      <c r="H98" s="94">
        <f>+E98-F98-G98</f>
        <v>8635440.6699999999</v>
      </c>
      <c r="I98" s="57"/>
    </row>
    <row r="99" spans="1:9" x14ac:dyDescent="0.25">
      <c r="C99" s="95"/>
      <c r="D99" s="95"/>
      <c r="E99" s="95"/>
      <c r="F99" s="95"/>
      <c r="G99" s="95"/>
      <c r="H99" s="57"/>
      <c r="I99" s="57"/>
    </row>
    <row r="100" spans="1:9" x14ac:dyDescent="0.25">
      <c r="C100" s="95"/>
      <c r="D100" s="95"/>
      <c r="E100" s="95"/>
      <c r="F100" s="95"/>
      <c r="G100" s="95"/>
      <c r="H100" s="57"/>
      <c r="I100" s="57"/>
    </row>
  </sheetData>
  <mergeCells count="6">
    <mergeCell ref="B2:I2"/>
    <mergeCell ref="B3:F3"/>
    <mergeCell ref="B4:F4"/>
    <mergeCell ref="A6:H6"/>
    <mergeCell ref="B7:H7"/>
    <mergeCell ref="A8:H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0"/>
  <sheetViews>
    <sheetView topLeftCell="A10" workbookViewId="0">
      <selection activeCell="B5" sqref="B5"/>
    </sheetView>
  </sheetViews>
  <sheetFormatPr baseColWidth="10" defaultRowHeight="15" x14ac:dyDescent="0.25"/>
  <cols>
    <col min="2" max="2" width="37.5703125" customWidth="1"/>
    <col min="3" max="3" width="17.140625" customWidth="1"/>
    <col min="4" max="4" width="16.42578125" customWidth="1"/>
    <col min="5" max="5" width="16" customWidth="1"/>
    <col min="6" max="6" width="17.28515625" customWidth="1"/>
    <col min="7" max="7" width="15.7109375" customWidth="1"/>
    <col min="8" max="8" width="14.85546875" customWidth="1"/>
  </cols>
  <sheetData>
    <row r="2" spans="1:9" ht="15.75" x14ac:dyDescent="0.25">
      <c r="A2" s="1"/>
      <c r="B2" s="124" t="s">
        <v>0</v>
      </c>
      <c r="C2" s="124"/>
      <c r="D2" s="124"/>
      <c r="E2" s="124"/>
      <c r="F2" s="124"/>
      <c r="G2" s="124"/>
      <c r="H2" s="124"/>
      <c r="I2" s="124"/>
    </row>
    <row r="3" spans="1:9" x14ac:dyDescent="0.25">
      <c r="A3" s="1"/>
      <c r="B3" s="125" t="s">
        <v>1</v>
      </c>
      <c r="C3" s="125"/>
      <c r="D3" s="125"/>
      <c r="E3" s="125"/>
      <c r="F3" s="125"/>
      <c r="G3" s="2"/>
      <c r="H3" s="1"/>
      <c r="I3" s="1"/>
    </row>
    <row r="4" spans="1:9" x14ac:dyDescent="0.25">
      <c r="A4" s="3"/>
      <c r="B4" s="125" t="s">
        <v>2</v>
      </c>
      <c r="C4" s="125"/>
      <c r="D4" s="125"/>
      <c r="E4" s="125"/>
      <c r="F4" s="125"/>
      <c r="G4" s="2"/>
      <c r="H4" s="3"/>
      <c r="I4" s="1"/>
    </row>
    <row r="5" spans="1:9" x14ac:dyDescent="0.25">
      <c r="A5" s="3"/>
      <c r="B5" s="2"/>
      <c r="C5" s="2"/>
      <c r="D5" s="2"/>
      <c r="E5" s="2"/>
      <c r="F5" s="2"/>
      <c r="G5" s="2"/>
      <c r="H5" s="3"/>
      <c r="I5" s="1"/>
    </row>
    <row r="6" spans="1:9" x14ac:dyDescent="0.25">
      <c r="A6" s="126" t="s">
        <v>3</v>
      </c>
      <c r="B6" s="126"/>
      <c r="C6" s="126"/>
      <c r="D6" s="126"/>
      <c r="E6" s="126"/>
      <c r="F6" s="126"/>
      <c r="G6" s="126"/>
      <c r="H6" s="126"/>
      <c r="I6" s="1"/>
    </row>
    <row r="7" spans="1:9" ht="15.75" thickBot="1" x14ac:dyDescent="0.3">
      <c r="A7" s="4"/>
      <c r="B7" s="126" t="s">
        <v>4</v>
      </c>
      <c r="C7" s="126"/>
      <c r="D7" s="126"/>
      <c r="E7" s="126"/>
      <c r="F7" s="126"/>
      <c r="G7" s="126"/>
      <c r="H7" s="126"/>
      <c r="I7" s="1"/>
    </row>
    <row r="8" spans="1:9" ht="15.75" thickBot="1" x14ac:dyDescent="0.3">
      <c r="A8" s="5" t="s">
        <v>5</v>
      </c>
      <c r="B8" s="6" t="s">
        <v>6</v>
      </c>
      <c r="C8" s="7" t="s">
        <v>7</v>
      </c>
      <c r="D8" s="7" t="s">
        <v>8</v>
      </c>
      <c r="E8" s="8" t="s">
        <v>9</v>
      </c>
      <c r="F8" s="9" t="s">
        <v>10</v>
      </c>
      <c r="G8" s="10" t="s">
        <v>11</v>
      </c>
      <c r="H8" s="11" t="s">
        <v>12</v>
      </c>
      <c r="I8" s="12"/>
    </row>
    <row r="9" spans="1:9" x14ac:dyDescent="0.25">
      <c r="A9" s="13">
        <v>51101</v>
      </c>
      <c r="B9" s="14" t="s">
        <v>13</v>
      </c>
      <c r="C9" s="15">
        <v>4981600</v>
      </c>
      <c r="D9" s="15">
        <v>-17562.009999999998</v>
      </c>
      <c r="E9" s="15">
        <f>+C9+D9</f>
        <v>4964037.99</v>
      </c>
      <c r="F9" s="15">
        <v>796552.7</v>
      </c>
      <c r="G9" s="15">
        <v>16151.13</v>
      </c>
      <c r="H9" s="16">
        <f t="shared" ref="H9:H73" si="0">+E9-F9-G9</f>
        <v>4151334.16</v>
      </c>
    </row>
    <row r="10" spans="1:9" x14ac:dyDescent="0.25">
      <c r="A10" s="17">
        <v>51103</v>
      </c>
      <c r="B10" s="18" t="s">
        <v>14</v>
      </c>
      <c r="C10" s="19">
        <v>181800</v>
      </c>
      <c r="D10" s="15"/>
      <c r="E10" s="15">
        <f t="shared" ref="E10:E23" si="1">+C10+D10</f>
        <v>181800</v>
      </c>
      <c r="F10" s="15"/>
      <c r="G10" s="15">
        <v>0</v>
      </c>
      <c r="H10" s="16">
        <f t="shared" si="0"/>
        <v>181800</v>
      </c>
    </row>
    <row r="11" spans="1:9" x14ac:dyDescent="0.25">
      <c r="A11" s="17">
        <v>51107</v>
      </c>
      <c r="B11" s="18" t="s">
        <v>15</v>
      </c>
      <c r="C11" s="19">
        <v>0</v>
      </c>
      <c r="D11" s="19"/>
      <c r="E11" s="15">
        <f t="shared" si="1"/>
        <v>0</v>
      </c>
      <c r="F11" s="15"/>
      <c r="G11" s="15">
        <v>0</v>
      </c>
      <c r="H11" s="16">
        <f t="shared" si="0"/>
        <v>0</v>
      </c>
    </row>
    <row r="12" spans="1:9" x14ac:dyDescent="0.25">
      <c r="A12" s="17">
        <v>51201</v>
      </c>
      <c r="B12" s="18" t="s">
        <v>16</v>
      </c>
      <c r="C12" s="19">
        <v>1068700</v>
      </c>
      <c r="D12" s="20">
        <v>-8638.98</v>
      </c>
      <c r="E12" s="15">
        <f t="shared" si="1"/>
        <v>1060061.02</v>
      </c>
      <c r="F12" s="15">
        <v>159748.15</v>
      </c>
      <c r="G12" s="15">
        <v>9727.0499999999993</v>
      </c>
      <c r="H12" s="16">
        <f t="shared" si="0"/>
        <v>890585.82</v>
      </c>
    </row>
    <row r="13" spans="1:9" x14ac:dyDescent="0.25">
      <c r="A13" s="17">
        <v>51203</v>
      </c>
      <c r="B13" s="18" t="s">
        <v>14</v>
      </c>
      <c r="C13" s="19">
        <v>30600</v>
      </c>
      <c r="D13" s="19"/>
      <c r="E13" s="15">
        <f t="shared" si="1"/>
        <v>30600</v>
      </c>
      <c r="F13" s="15"/>
      <c r="G13" s="15">
        <v>0</v>
      </c>
      <c r="H13" s="16">
        <f t="shared" si="0"/>
        <v>30600</v>
      </c>
    </row>
    <row r="14" spans="1:9" x14ac:dyDescent="0.25">
      <c r="A14" s="17">
        <v>51207</v>
      </c>
      <c r="B14" s="18" t="s">
        <v>15</v>
      </c>
      <c r="C14" s="19">
        <v>0</v>
      </c>
      <c r="D14" s="19"/>
      <c r="E14" s="15">
        <f t="shared" si="1"/>
        <v>0</v>
      </c>
      <c r="F14" s="15"/>
      <c r="G14" s="15">
        <v>0</v>
      </c>
      <c r="H14" s="16">
        <f t="shared" si="0"/>
        <v>0</v>
      </c>
    </row>
    <row r="15" spans="1:9" x14ac:dyDescent="0.25">
      <c r="A15" s="17">
        <v>51401</v>
      </c>
      <c r="B15" s="18" t="s">
        <v>17</v>
      </c>
      <c r="C15" s="19">
        <v>331890</v>
      </c>
      <c r="D15" s="19">
        <v>-3112.63</v>
      </c>
      <c r="E15" s="15">
        <f t="shared" si="1"/>
        <v>328777.37</v>
      </c>
      <c r="F15" s="15">
        <v>49184.85</v>
      </c>
      <c r="G15" s="15">
        <v>3014.18</v>
      </c>
      <c r="H15" s="16">
        <f t="shared" si="0"/>
        <v>276578.34000000003</v>
      </c>
    </row>
    <row r="16" spans="1:9" x14ac:dyDescent="0.25">
      <c r="A16" s="17">
        <v>51402</v>
      </c>
      <c r="B16" s="18" t="s">
        <v>18</v>
      </c>
      <c r="C16" s="19">
        <v>57985</v>
      </c>
      <c r="D16" s="19">
        <v>-599.15</v>
      </c>
      <c r="E16" s="15">
        <f t="shared" si="1"/>
        <v>57385.85</v>
      </c>
      <c r="F16" s="15">
        <v>8463.7000000000007</v>
      </c>
      <c r="G16" s="15">
        <v>599.15</v>
      </c>
      <c r="H16" s="16">
        <f t="shared" si="0"/>
        <v>48322.999999999993</v>
      </c>
    </row>
    <row r="17" spans="1:8" x14ac:dyDescent="0.25">
      <c r="A17" s="17">
        <v>51501</v>
      </c>
      <c r="B17" s="18" t="s">
        <v>19</v>
      </c>
      <c r="C17" s="19">
        <v>320785</v>
      </c>
      <c r="D17" s="19">
        <v>25091.73</v>
      </c>
      <c r="E17" s="15">
        <f t="shared" si="1"/>
        <v>345876.73</v>
      </c>
      <c r="F17" s="15">
        <v>54486.45</v>
      </c>
      <c r="G17" s="15">
        <v>3513.82</v>
      </c>
      <c r="H17" s="16">
        <f t="shared" si="0"/>
        <v>287876.45999999996</v>
      </c>
    </row>
    <row r="18" spans="1:8" x14ac:dyDescent="0.25">
      <c r="A18" s="17">
        <v>51502</v>
      </c>
      <c r="B18" s="18" t="s">
        <v>20</v>
      </c>
      <c r="C18" s="19">
        <v>72140</v>
      </c>
      <c r="D18" s="19">
        <v>4821.04</v>
      </c>
      <c r="E18" s="15">
        <f t="shared" si="1"/>
        <v>76961.039999999994</v>
      </c>
      <c r="F18" s="15">
        <v>11921.31</v>
      </c>
      <c r="G18" s="15">
        <v>957.81</v>
      </c>
      <c r="H18" s="16">
        <f t="shared" si="0"/>
        <v>64081.919999999998</v>
      </c>
    </row>
    <row r="19" spans="1:8" x14ac:dyDescent="0.25">
      <c r="A19" s="17">
        <v>51601</v>
      </c>
      <c r="B19" s="18" t="s">
        <v>21</v>
      </c>
      <c r="C19" s="19">
        <v>46625</v>
      </c>
      <c r="D19" s="19"/>
      <c r="E19" s="15">
        <f t="shared" si="1"/>
        <v>46625</v>
      </c>
      <c r="F19" s="15">
        <v>7771.52</v>
      </c>
      <c r="G19" s="15">
        <v>0</v>
      </c>
      <c r="H19" s="16">
        <f t="shared" si="0"/>
        <v>38853.479999999996</v>
      </c>
    </row>
    <row r="20" spans="1:8" x14ac:dyDescent="0.25">
      <c r="A20" s="17">
        <v>51701</v>
      </c>
      <c r="B20" s="18" t="s">
        <v>22</v>
      </c>
      <c r="C20" s="19">
        <v>54989</v>
      </c>
      <c r="D20" s="19">
        <v>-6455.34</v>
      </c>
      <c r="E20" s="15">
        <f t="shared" si="1"/>
        <v>48533.66</v>
      </c>
      <c r="F20" s="15">
        <v>48522.51</v>
      </c>
      <c r="G20" s="15">
        <v>11.15</v>
      </c>
      <c r="H20" s="16">
        <f t="shared" si="0"/>
        <v>1.4548362514688051E-12</v>
      </c>
    </row>
    <row r="21" spans="1:8" x14ac:dyDescent="0.25">
      <c r="A21" s="17">
        <v>51702</v>
      </c>
      <c r="B21" s="18" t="s">
        <v>23</v>
      </c>
      <c r="C21" s="19"/>
      <c r="D21" s="19">
        <v>6455.34</v>
      </c>
      <c r="E21" s="15">
        <f t="shared" si="1"/>
        <v>6455.34</v>
      </c>
      <c r="F21" s="15">
        <v>6455.34</v>
      </c>
      <c r="G21" s="15"/>
      <c r="H21" s="16">
        <f t="shared" si="0"/>
        <v>0</v>
      </c>
    </row>
    <row r="22" spans="1:8" x14ac:dyDescent="0.25">
      <c r="A22" s="17">
        <v>51903</v>
      </c>
      <c r="B22" s="18" t="s">
        <v>24</v>
      </c>
      <c r="C22" s="19">
        <v>71895</v>
      </c>
      <c r="D22" s="19"/>
      <c r="E22" s="15">
        <f t="shared" si="1"/>
        <v>71895</v>
      </c>
      <c r="F22" s="15"/>
      <c r="G22" s="15">
        <v>0</v>
      </c>
      <c r="H22" s="16">
        <f t="shared" si="0"/>
        <v>71895</v>
      </c>
    </row>
    <row r="23" spans="1:8" x14ac:dyDescent="0.25">
      <c r="A23" s="17">
        <v>51999</v>
      </c>
      <c r="B23" s="18" t="s">
        <v>25</v>
      </c>
      <c r="C23" s="19">
        <v>17000</v>
      </c>
      <c r="D23" s="19"/>
      <c r="E23" s="15">
        <f t="shared" si="1"/>
        <v>17000</v>
      </c>
      <c r="F23" s="15"/>
      <c r="G23" s="21">
        <v>0</v>
      </c>
      <c r="H23" s="16">
        <f t="shared" si="0"/>
        <v>17000</v>
      </c>
    </row>
    <row r="24" spans="1:8" x14ac:dyDescent="0.25">
      <c r="A24" s="22"/>
      <c r="B24" s="23" t="s">
        <v>26</v>
      </c>
      <c r="C24" s="24">
        <f>SUM(C9:C23)</f>
        <v>7236009</v>
      </c>
      <c r="D24" s="25">
        <f>SUM(D9:D23)</f>
        <v>0</v>
      </c>
      <c r="E24" s="26">
        <f>SUM(E9:E23)</f>
        <v>7236008.9999999991</v>
      </c>
      <c r="F24" s="27">
        <f>SUM(F9:F23)</f>
        <v>1143106.53</v>
      </c>
      <c r="G24" s="28">
        <f>SUM(G9:G23)</f>
        <v>33974.29</v>
      </c>
      <c r="H24" s="29">
        <f t="shared" si="0"/>
        <v>6058928.1799999988</v>
      </c>
    </row>
    <row r="25" spans="1:8" x14ac:dyDescent="0.25">
      <c r="A25" s="17">
        <v>54101</v>
      </c>
      <c r="B25" s="18" t="s">
        <v>27</v>
      </c>
      <c r="C25" s="19">
        <v>52905</v>
      </c>
      <c r="D25" s="19">
        <v>1145.18</v>
      </c>
      <c r="E25" s="15">
        <f t="shared" ref="E25:E42" si="2">+C25+D25</f>
        <v>54050.18</v>
      </c>
      <c r="F25" s="15">
        <v>25006.45</v>
      </c>
      <c r="G25" s="15">
        <v>0</v>
      </c>
      <c r="H25" s="16">
        <f t="shared" si="0"/>
        <v>29043.73</v>
      </c>
    </row>
    <row r="26" spans="1:8" x14ac:dyDescent="0.25">
      <c r="A26" s="17">
        <v>54103</v>
      </c>
      <c r="B26" s="18" t="s">
        <v>28</v>
      </c>
      <c r="C26" s="19">
        <v>1000</v>
      </c>
      <c r="D26" s="19"/>
      <c r="E26" s="15">
        <f t="shared" si="2"/>
        <v>1000</v>
      </c>
      <c r="F26" s="15">
        <v>54</v>
      </c>
      <c r="G26" s="15">
        <v>0</v>
      </c>
      <c r="H26" s="16">
        <f t="shared" si="0"/>
        <v>946</v>
      </c>
    </row>
    <row r="27" spans="1:8" x14ac:dyDescent="0.25">
      <c r="A27" s="17">
        <v>54104</v>
      </c>
      <c r="B27" s="18" t="s">
        <v>29</v>
      </c>
      <c r="C27" s="19">
        <v>53150</v>
      </c>
      <c r="D27" s="19"/>
      <c r="E27" s="15">
        <f t="shared" si="2"/>
        <v>53150</v>
      </c>
      <c r="F27" s="15">
        <v>1156</v>
      </c>
      <c r="G27" s="15">
        <v>0</v>
      </c>
      <c r="H27" s="16">
        <f t="shared" si="0"/>
        <v>51994</v>
      </c>
    </row>
    <row r="28" spans="1:8" x14ac:dyDescent="0.25">
      <c r="A28" s="17">
        <v>54105</v>
      </c>
      <c r="B28" s="18" t="s">
        <v>30</v>
      </c>
      <c r="C28" s="19">
        <v>17135</v>
      </c>
      <c r="D28" s="19">
        <v>5.67</v>
      </c>
      <c r="E28" s="15">
        <f t="shared" si="2"/>
        <v>17140.669999999998</v>
      </c>
      <c r="F28" s="15">
        <v>11282.78</v>
      </c>
      <c r="G28" s="15">
        <v>0</v>
      </c>
      <c r="H28" s="16">
        <f t="shared" si="0"/>
        <v>5857.8899999999976</v>
      </c>
    </row>
    <row r="29" spans="1:8" x14ac:dyDescent="0.25">
      <c r="A29" s="17">
        <v>54106</v>
      </c>
      <c r="B29" s="18" t="s">
        <v>31</v>
      </c>
      <c r="C29" s="19">
        <v>150</v>
      </c>
      <c r="D29" s="19"/>
      <c r="E29" s="15">
        <f t="shared" si="2"/>
        <v>150</v>
      </c>
      <c r="F29" s="15"/>
      <c r="G29" s="15">
        <v>0</v>
      </c>
      <c r="H29" s="16">
        <f t="shared" si="0"/>
        <v>150</v>
      </c>
    </row>
    <row r="30" spans="1:8" x14ac:dyDescent="0.25">
      <c r="A30" s="17">
        <v>54107</v>
      </c>
      <c r="B30" s="18" t="s">
        <v>32</v>
      </c>
      <c r="C30" s="19">
        <v>10800</v>
      </c>
      <c r="D30" s="19">
        <v>54.88</v>
      </c>
      <c r="E30" s="15">
        <f t="shared" si="2"/>
        <v>10854.88</v>
      </c>
      <c r="F30" s="15">
        <v>191.58</v>
      </c>
      <c r="G30" s="15">
        <v>0</v>
      </c>
      <c r="H30" s="16">
        <f t="shared" si="0"/>
        <v>10663.3</v>
      </c>
    </row>
    <row r="31" spans="1:8" x14ac:dyDescent="0.25">
      <c r="A31" s="17">
        <v>54108</v>
      </c>
      <c r="B31" s="18" t="s">
        <v>33</v>
      </c>
      <c r="C31" s="19">
        <v>15000</v>
      </c>
      <c r="D31" s="19"/>
      <c r="E31" s="15">
        <f t="shared" si="2"/>
        <v>15000</v>
      </c>
      <c r="F31" s="15"/>
      <c r="G31" s="15">
        <v>0</v>
      </c>
      <c r="H31" s="16">
        <f t="shared" si="0"/>
        <v>15000</v>
      </c>
    </row>
    <row r="32" spans="1:8" x14ac:dyDescent="0.25">
      <c r="A32" s="17">
        <v>54109</v>
      </c>
      <c r="B32" s="18" t="s">
        <v>34</v>
      </c>
      <c r="C32" s="19">
        <v>4000</v>
      </c>
      <c r="D32" s="19"/>
      <c r="E32" s="15">
        <f t="shared" si="2"/>
        <v>4000</v>
      </c>
      <c r="F32" s="15"/>
      <c r="G32" s="15">
        <v>0</v>
      </c>
      <c r="H32" s="16">
        <f t="shared" si="0"/>
        <v>4000</v>
      </c>
    </row>
    <row r="33" spans="1:8" x14ac:dyDescent="0.25">
      <c r="A33" s="17">
        <v>54110</v>
      </c>
      <c r="B33" s="18" t="s">
        <v>35</v>
      </c>
      <c r="C33" s="19">
        <v>20025</v>
      </c>
      <c r="D33" s="19"/>
      <c r="E33" s="15">
        <f t="shared" si="2"/>
        <v>20025</v>
      </c>
      <c r="F33" s="15"/>
      <c r="G33" s="15">
        <v>0</v>
      </c>
      <c r="H33" s="16">
        <f t="shared" si="0"/>
        <v>20025</v>
      </c>
    </row>
    <row r="34" spans="1:8" x14ac:dyDescent="0.25">
      <c r="A34" s="17">
        <v>54111</v>
      </c>
      <c r="B34" s="18" t="s">
        <v>36</v>
      </c>
      <c r="C34" s="19">
        <v>400</v>
      </c>
      <c r="D34" s="19"/>
      <c r="E34" s="15">
        <f t="shared" si="2"/>
        <v>400</v>
      </c>
      <c r="F34" s="15"/>
      <c r="G34" s="15">
        <v>0</v>
      </c>
      <c r="H34" s="16">
        <f t="shared" si="0"/>
        <v>400</v>
      </c>
    </row>
    <row r="35" spans="1:8" x14ac:dyDescent="0.25">
      <c r="A35" s="17">
        <v>54112</v>
      </c>
      <c r="B35" s="18" t="s">
        <v>37</v>
      </c>
      <c r="C35" s="19">
        <v>1400</v>
      </c>
      <c r="D35" s="19">
        <v>24.63</v>
      </c>
      <c r="E35" s="15">
        <f t="shared" si="2"/>
        <v>1424.63</v>
      </c>
      <c r="F35" s="15">
        <v>107.73</v>
      </c>
      <c r="G35" s="15">
        <v>0</v>
      </c>
      <c r="H35" s="16">
        <f t="shared" si="0"/>
        <v>1316.9</v>
      </c>
    </row>
    <row r="36" spans="1:8" x14ac:dyDescent="0.25">
      <c r="A36" s="17">
        <v>54113</v>
      </c>
      <c r="B36" s="18" t="s">
        <v>38</v>
      </c>
      <c r="C36" s="19">
        <v>900</v>
      </c>
      <c r="D36" s="19"/>
      <c r="E36" s="15">
        <f t="shared" si="2"/>
        <v>900</v>
      </c>
      <c r="F36" s="15"/>
      <c r="G36" s="15">
        <v>0</v>
      </c>
      <c r="H36" s="16">
        <f t="shared" si="0"/>
        <v>900</v>
      </c>
    </row>
    <row r="37" spans="1:8" x14ac:dyDescent="0.25">
      <c r="A37" s="17">
        <v>54114</v>
      </c>
      <c r="B37" s="18" t="s">
        <v>39</v>
      </c>
      <c r="C37" s="19">
        <v>5425</v>
      </c>
      <c r="D37" s="19">
        <v>9.75</v>
      </c>
      <c r="E37" s="15">
        <f t="shared" si="2"/>
        <v>5434.75</v>
      </c>
      <c r="F37" s="15">
        <v>4865.1899999999996</v>
      </c>
      <c r="G37" s="15">
        <v>0</v>
      </c>
      <c r="H37" s="16">
        <f t="shared" si="0"/>
        <v>569.5600000000004</v>
      </c>
    </row>
    <row r="38" spans="1:8" x14ac:dyDescent="0.25">
      <c r="A38" s="17">
        <v>54115</v>
      </c>
      <c r="B38" s="18" t="s">
        <v>40</v>
      </c>
      <c r="C38" s="19">
        <v>12000</v>
      </c>
      <c r="D38" s="19"/>
      <c r="E38" s="15">
        <f t="shared" si="2"/>
        <v>12000</v>
      </c>
      <c r="F38" s="15"/>
      <c r="G38" s="15">
        <v>0</v>
      </c>
      <c r="H38" s="16">
        <f t="shared" si="0"/>
        <v>12000</v>
      </c>
    </row>
    <row r="39" spans="1:8" x14ac:dyDescent="0.25">
      <c r="A39" s="17">
        <v>54116</v>
      </c>
      <c r="B39" s="18" t="s">
        <v>41</v>
      </c>
      <c r="C39" s="19">
        <v>600</v>
      </c>
      <c r="D39" s="19"/>
      <c r="E39" s="15">
        <f t="shared" si="2"/>
        <v>600</v>
      </c>
      <c r="F39" s="15">
        <v>459.3</v>
      </c>
      <c r="G39" s="15">
        <v>0</v>
      </c>
      <c r="H39" s="16">
        <f t="shared" si="0"/>
        <v>140.69999999999999</v>
      </c>
    </row>
    <row r="40" spans="1:8" x14ac:dyDescent="0.25">
      <c r="A40" s="17">
        <v>54118</v>
      </c>
      <c r="B40" s="18" t="s">
        <v>42</v>
      </c>
      <c r="C40" s="19">
        <v>1750</v>
      </c>
      <c r="D40" s="19"/>
      <c r="E40" s="15">
        <f t="shared" si="2"/>
        <v>1750</v>
      </c>
      <c r="F40" s="15">
        <v>741</v>
      </c>
      <c r="G40" s="15">
        <v>0</v>
      </c>
      <c r="H40" s="16">
        <f t="shared" si="0"/>
        <v>1009</v>
      </c>
    </row>
    <row r="41" spans="1:8" x14ac:dyDescent="0.25">
      <c r="A41" s="17">
        <v>54119</v>
      </c>
      <c r="B41" s="18" t="s">
        <v>43</v>
      </c>
      <c r="C41" s="19">
        <v>2000</v>
      </c>
      <c r="D41" s="19"/>
      <c r="E41" s="15">
        <f t="shared" si="2"/>
        <v>2000</v>
      </c>
      <c r="F41" s="15"/>
      <c r="G41" s="15">
        <v>0</v>
      </c>
      <c r="H41" s="16">
        <f t="shared" si="0"/>
        <v>2000</v>
      </c>
    </row>
    <row r="42" spans="1:8" ht="15.75" thickBot="1" x14ac:dyDescent="0.3">
      <c r="A42" s="30">
        <v>54199</v>
      </c>
      <c r="B42" s="31" t="s">
        <v>44</v>
      </c>
      <c r="C42" s="32">
        <v>479395</v>
      </c>
      <c r="D42" s="32">
        <v>-4440.1099999999997</v>
      </c>
      <c r="E42" s="15">
        <f t="shared" si="2"/>
        <v>474954.89</v>
      </c>
      <c r="F42" s="15">
        <v>409500</v>
      </c>
      <c r="G42" s="15">
        <v>0</v>
      </c>
      <c r="H42" s="33">
        <f t="shared" si="0"/>
        <v>65454.890000000014</v>
      </c>
    </row>
    <row r="43" spans="1:8" ht="15.75" thickBot="1" x14ac:dyDescent="0.3">
      <c r="A43" s="34"/>
      <c r="B43" s="35" t="s">
        <v>45</v>
      </c>
      <c r="C43" s="36">
        <f>SUM(C25:C42)</f>
        <v>678035</v>
      </c>
      <c r="D43" s="36">
        <f>SUM(D25:D42)</f>
        <v>-3199.9999999999991</v>
      </c>
      <c r="E43" s="36">
        <f>SUM(E25:E42)</f>
        <v>674835</v>
      </c>
      <c r="F43" s="36">
        <f>SUM(F25:F42)</f>
        <v>453364.03</v>
      </c>
      <c r="G43" s="36">
        <f>SUM(G25:G42)</f>
        <v>0</v>
      </c>
      <c r="H43" s="37">
        <f t="shared" si="0"/>
        <v>221470.96999999997</v>
      </c>
    </row>
    <row r="44" spans="1:8" x14ac:dyDescent="0.25">
      <c r="A44" s="38"/>
      <c r="B44" s="39"/>
      <c r="C44" s="40"/>
      <c r="D44" s="40"/>
      <c r="E44" s="40"/>
      <c r="F44" s="40"/>
      <c r="G44" s="40"/>
      <c r="H44" s="41"/>
    </row>
    <row r="45" spans="1:8" x14ac:dyDescent="0.25">
      <c r="A45" s="38"/>
      <c r="B45" s="39"/>
      <c r="C45" s="40"/>
      <c r="D45" s="40"/>
      <c r="E45" s="40"/>
      <c r="F45" s="40"/>
      <c r="G45" s="40"/>
      <c r="H45" s="41"/>
    </row>
    <row r="46" spans="1:8" ht="15.75" thickBot="1" x14ac:dyDescent="0.3">
      <c r="A46" s="38"/>
      <c r="B46" s="39"/>
      <c r="C46" s="40"/>
      <c r="D46" s="40"/>
      <c r="E46" s="40"/>
      <c r="F46" s="40"/>
      <c r="G46" s="40"/>
      <c r="H46" s="41"/>
    </row>
    <row r="47" spans="1:8" ht="15.75" thickBot="1" x14ac:dyDescent="0.3">
      <c r="A47" s="5" t="s">
        <v>5</v>
      </c>
      <c r="B47" s="6" t="s">
        <v>6</v>
      </c>
      <c r="C47" s="42" t="s">
        <v>7</v>
      </c>
      <c r="D47" s="7" t="s">
        <v>8</v>
      </c>
      <c r="E47" s="43" t="s">
        <v>46</v>
      </c>
      <c r="F47" s="44" t="s">
        <v>10</v>
      </c>
      <c r="G47" s="45" t="s">
        <v>11</v>
      </c>
      <c r="H47" s="46" t="s">
        <v>12</v>
      </c>
    </row>
    <row r="48" spans="1:8" x14ac:dyDescent="0.25">
      <c r="A48" s="47">
        <v>54201</v>
      </c>
      <c r="B48" s="48" t="s">
        <v>47</v>
      </c>
      <c r="C48" s="49">
        <v>191255</v>
      </c>
      <c r="D48" s="49">
        <v>-1933.8</v>
      </c>
      <c r="E48" s="15">
        <f t="shared" ref="E48:E51" si="3">+C48+D48</f>
        <v>189321.2</v>
      </c>
      <c r="F48" s="15">
        <v>19592.38</v>
      </c>
      <c r="G48" s="15">
        <v>0</v>
      </c>
      <c r="H48" s="50">
        <f t="shared" si="0"/>
        <v>169728.82</v>
      </c>
    </row>
    <row r="49" spans="1:8" x14ac:dyDescent="0.25">
      <c r="A49" s="17">
        <v>54202</v>
      </c>
      <c r="B49" s="18" t="s">
        <v>48</v>
      </c>
      <c r="C49" s="19">
        <v>43800</v>
      </c>
      <c r="D49" s="19"/>
      <c r="E49" s="15">
        <f t="shared" si="3"/>
        <v>43800</v>
      </c>
      <c r="F49" s="15">
        <v>3833.62</v>
      </c>
      <c r="G49" s="15">
        <v>0</v>
      </c>
      <c r="H49" s="16">
        <f t="shared" si="0"/>
        <v>39966.379999999997</v>
      </c>
    </row>
    <row r="50" spans="1:8" x14ac:dyDescent="0.25">
      <c r="A50" s="30">
        <v>54203</v>
      </c>
      <c r="B50" s="31" t="s">
        <v>49</v>
      </c>
      <c r="C50" s="32">
        <v>188800</v>
      </c>
      <c r="D50" s="32">
        <v>-66.2</v>
      </c>
      <c r="E50" s="15">
        <f t="shared" si="3"/>
        <v>188733.8</v>
      </c>
      <c r="F50" s="15">
        <v>24990.06</v>
      </c>
      <c r="G50" s="15">
        <v>0</v>
      </c>
      <c r="H50" s="33">
        <f t="shared" si="0"/>
        <v>163743.74</v>
      </c>
    </row>
    <row r="51" spans="1:8" x14ac:dyDescent="0.25">
      <c r="A51" s="17">
        <v>54204</v>
      </c>
      <c r="B51" s="18" t="s">
        <v>50</v>
      </c>
      <c r="C51" s="19">
        <v>1200</v>
      </c>
      <c r="D51" s="19"/>
      <c r="E51" s="15">
        <f t="shared" si="3"/>
        <v>1200</v>
      </c>
      <c r="F51" s="15"/>
      <c r="G51" s="15">
        <v>0</v>
      </c>
      <c r="H51" s="51">
        <f t="shared" si="0"/>
        <v>1200</v>
      </c>
    </row>
    <row r="52" spans="1:8" x14ac:dyDescent="0.25">
      <c r="A52" s="52"/>
      <c r="B52" s="23" t="s">
        <v>45</v>
      </c>
      <c r="C52" s="25">
        <f>SUM(C48:C51)</f>
        <v>425055</v>
      </c>
      <c r="D52" s="25">
        <f>SUM(D48:D51)</f>
        <v>-2000</v>
      </c>
      <c r="E52" s="25">
        <f>SUM(E48:E51)</f>
        <v>423055</v>
      </c>
      <c r="F52" s="25">
        <f>SUM(F48:F51)</f>
        <v>48416.06</v>
      </c>
      <c r="G52" s="25">
        <f>SUM(G48:G51)</f>
        <v>0</v>
      </c>
      <c r="H52" s="53">
        <f t="shared" si="0"/>
        <v>374638.94</v>
      </c>
    </row>
    <row r="53" spans="1:8" x14ac:dyDescent="0.25">
      <c r="A53" s="17">
        <v>54301</v>
      </c>
      <c r="B53" s="18" t="s">
        <v>51</v>
      </c>
      <c r="C53" s="19">
        <v>35000</v>
      </c>
      <c r="D53" s="19"/>
      <c r="E53" s="15">
        <f t="shared" ref="E53:E62" si="4">+C53+D53</f>
        <v>35000</v>
      </c>
      <c r="F53" s="15">
        <v>1980</v>
      </c>
      <c r="G53" s="15">
        <v>0</v>
      </c>
      <c r="H53" s="51">
        <f t="shared" si="0"/>
        <v>33020</v>
      </c>
    </row>
    <row r="54" spans="1:8" x14ac:dyDescent="0.25">
      <c r="A54" s="13">
        <v>54302</v>
      </c>
      <c r="B54" s="14" t="s">
        <v>52</v>
      </c>
      <c r="C54" s="15">
        <v>63000</v>
      </c>
      <c r="D54" s="15"/>
      <c r="E54" s="15">
        <f t="shared" si="4"/>
        <v>63000</v>
      </c>
      <c r="F54" s="15">
        <v>6708.89</v>
      </c>
      <c r="G54" s="15">
        <v>0</v>
      </c>
      <c r="H54" s="16">
        <f t="shared" si="0"/>
        <v>56291.11</v>
      </c>
    </row>
    <row r="55" spans="1:8" x14ac:dyDescent="0.25">
      <c r="A55" s="17">
        <v>54304</v>
      </c>
      <c r="B55" s="18" t="s">
        <v>53</v>
      </c>
      <c r="C55" s="19">
        <v>2000</v>
      </c>
      <c r="D55" s="19"/>
      <c r="E55" s="15">
        <f t="shared" si="4"/>
        <v>2000</v>
      </c>
      <c r="F55" s="15"/>
      <c r="G55" s="15">
        <v>0</v>
      </c>
      <c r="H55" s="51">
        <f t="shared" si="0"/>
        <v>2000</v>
      </c>
    </row>
    <row r="56" spans="1:8" x14ac:dyDescent="0.25">
      <c r="A56" s="17">
        <v>54305</v>
      </c>
      <c r="B56" s="18" t="s">
        <v>54</v>
      </c>
      <c r="C56" s="19">
        <v>74200</v>
      </c>
      <c r="D56" s="19"/>
      <c r="E56" s="15">
        <f t="shared" si="4"/>
        <v>74200</v>
      </c>
      <c r="F56" s="15">
        <v>211.88</v>
      </c>
      <c r="G56" s="15">
        <v>0</v>
      </c>
      <c r="H56" s="51">
        <f t="shared" si="0"/>
        <v>73988.12</v>
      </c>
    </row>
    <row r="57" spans="1:8" x14ac:dyDescent="0.25">
      <c r="A57" s="17">
        <v>54307</v>
      </c>
      <c r="B57" s="18" t="s">
        <v>55</v>
      </c>
      <c r="C57" s="19">
        <v>13000</v>
      </c>
      <c r="D57" s="19"/>
      <c r="E57" s="15">
        <f t="shared" si="4"/>
        <v>13000</v>
      </c>
      <c r="F57" s="15">
        <v>6087.36</v>
      </c>
      <c r="G57" s="15">
        <v>0</v>
      </c>
      <c r="H57" s="51">
        <f t="shared" si="0"/>
        <v>6912.64</v>
      </c>
    </row>
    <row r="58" spans="1:8" x14ac:dyDescent="0.25">
      <c r="A58" s="17">
        <v>54313</v>
      </c>
      <c r="B58" s="18" t="s">
        <v>56</v>
      </c>
      <c r="C58" s="19">
        <v>33900</v>
      </c>
      <c r="D58" s="19"/>
      <c r="E58" s="15">
        <f t="shared" si="4"/>
        <v>33900</v>
      </c>
      <c r="F58" s="15"/>
      <c r="G58" s="15">
        <v>0</v>
      </c>
      <c r="H58" s="51">
        <f t="shared" si="0"/>
        <v>33900</v>
      </c>
    </row>
    <row r="59" spans="1:8" x14ac:dyDescent="0.25">
      <c r="A59" s="17">
        <v>54314</v>
      </c>
      <c r="B59" s="18" t="s">
        <v>57</v>
      </c>
      <c r="C59" s="19">
        <v>47000</v>
      </c>
      <c r="D59" s="19">
        <v>5200</v>
      </c>
      <c r="E59" s="15">
        <f t="shared" si="4"/>
        <v>52200</v>
      </c>
      <c r="F59" s="15">
        <v>3402</v>
      </c>
      <c r="G59" s="15">
        <v>0</v>
      </c>
      <c r="H59" s="51">
        <f t="shared" si="0"/>
        <v>48798</v>
      </c>
    </row>
    <row r="60" spans="1:8" x14ac:dyDescent="0.25">
      <c r="A60" s="17">
        <v>54316</v>
      </c>
      <c r="B60" s="18" t="s">
        <v>58</v>
      </c>
      <c r="C60" s="19">
        <v>24000</v>
      </c>
      <c r="D60" s="19"/>
      <c r="E60" s="15">
        <f t="shared" si="4"/>
        <v>24000</v>
      </c>
      <c r="F60" s="15">
        <v>2281.96</v>
      </c>
      <c r="G60" s="15">
        <v>0</v>
      </c>
      <c r="H60" s="51">
        <f t="shared" si="0"/>
        <v>21718.04</v>
      </c>
    </row>
    <row r="61" spans="1:8" x14ac:dyDescent="0.25">
      <c r="A61" s="17">
        <v>54317</v>
      </c>
      <c r="B61" s="18" t="s">
        <v>59</v>
      </c>
      <c r="C61" s="19">
        <v>584880</v>
      </c>
      <c r="D61" s="19"/>
      <c r="E61" s="15">
        <f t="shared" si="4"/>
        <v>584880</v>
      </c>
      <c r="F61" s="15">
        <v>242452.92</v>
      </c>
      <c r="G61" s="15">
        <v>0</v>
      </c>
      <c r="H61" s="51">
        <f t="shared" si="0"/>
        <v>342427.07999999996</v>
      </c>
    </row>
    <row r="62" spans="1:8" x14ac:dyDescent="0.25">
      <c r="A62" s="17">
        <v>54399</v>
      </c>
      <c r="B62" s="18" t="s">
        <v>60</v>
      </c>
      <c r="C62" s="19">
        <v>49280</v>
      </c>
      <c r="D62" s="19"/>
      <c r="E62" s="15">
        <f t="shared" si="4"/>
        <v>49280</v>
      </c>
      <c r="F62" s="15">
        <v>34172</v>
      </c>
      <c r="G62" s="15">
        <v>0</v>
      </c>
      <c r="H62" s="51">
        <f t="shared" si="0"/>
        <v>15108</v>
      </c>
    </row>
    <row r="63" spans="1:8" x14ac:dyDescent="0.25">
      <c r="A63" s="52"/>
      <c r="B63" s="23" t="s">
        <v>45</v>
      </c>
      <c r="C63" s="25">
        <f>SUM(C53:C62)</f>
        <v>926260</v>
      </c>
      <c r="D63" s="25">
        <f>SUM(D53:D62)</f>
        <v>5200</v>
      </c>
      <c r="E63" s="25">
        <f>SUM(E53:E62)</f>
        <v>931460</v>
      </c>
      <c r="F63" s="25">
        <f>SUM(F53:F62)</f>
        <v>297297.01</v>
      </c>
      <c r="G63" s="25">
        <f>SUM(G53:G62)</f>
        <v>0</v>
      </c>
      <c r="H63" s="53">
        <f t="shared" si="0"/>
        <v>634162.99</v>
      </c>
    </row>
    <row r="64" spans="1:8" x14ac:dyDescent="0.25">
      <c r="A64" s="17">
        <v>54402</v>
      </c>
      <c r="B64" s="18" t="s">
        <v>61</v>
      </c>
      <c r="C64" s="19">
        <v>8000</v>
      </c>
      <c r="D64" s="19"/>
      <c r="E64" s="15">
        <f t="shared" ref="E64:E66" si="5">+C64+D64</f>
        <v>8000</v>
      </c>
      <c r="F64" s="15">
        <v>1625.57</v>
      </c>
      <c r="G64" s="19">
        <v>0</v>
      </c>
      <c r="H64" s="51">
        <f t="shared" si="0"/>
        <v>6374.43</v>
      </c>
    </row>
    <row r="65" spans="1:9" x14ac:dyDescent="0.25">
      <c r="A65" s="17">
        <v>54403</v>
      </c>
      <c r="B65" s="18" t="s">
        <v>62</v>
      </c>
      <c r="C65" s="19">
        <v>11460</v>
      </c>
      <c r="D65" s="19"/>
      <c r="E65" s="15">
        <f t="shared" si="5"/>
        <v>11460</v>
      </c>
      <c r="F65" s="15">
        <v>916</v>
      </c>
      <c r="G65" s="15">
        <v>0</v>
      </c>
      <c r="H65" s="51">
        <f t="shared" si="0"/>
        <v>10544</v>
      </c>
    </row>
    <row r="66" spans="1:9" x14ac:dyDescent="0.25">
      <c r="A66" s="17">
        <v>54404</v>
      </c>
      <c r="B66" s="18" t="s">
        <v>63</v>
      </c>
      <c r="C66" s="19">
        <v>20000</v>
      </c>
      <c r="D66" s="19"/>
      <c r="E66" s="15">
        <f t="shared" si="5"/>
        <v>20000</v>
      </c>
      <c r="F66" s="15">
        <v>3780</v>
      </c>
      <c r="G66" s="15">
        <v>0</v>
      </c>
      <c r="H66" s="51">
        <f t="shared" si="0"/>
        <v>16220</v>
      </c>
    </row>
    <row r="67" spans="1:9" x14ac:dyDescent="0.25">
      <c r="A67" s="52"/>
      <c r="B67" s="23" t="s">
        <v>45</v>
      </c>
      <c r="C67" s="25">
        <f>SUM(C64:C66)</f>
        <v>39460</v>
      </c>
      <c r="D67" s="25">
        <f>SUM(D64:D66)</f>
        <v>0</v>
      </c>
      <c r="E67" s="25">
        <f>SUM(E64:E66)</f>
        <v>39460</v>
      </c>
      <c r="F67" s="25">
        <f>SUM(F64:F66)</f>
        <v>6321.57</v>
      </c>
      <c r="G67" s="25">
        <f>SUM(G64:G66)</f>
        <v>0</v>
      </c>
      <c r="H67" s="53">
        <f t="shared" si="0"/>
        <v>33138.43</v>
      </c>
    </row>
    <row r="68" spans="1:9" x14ac:dyDescent="0.25">
      <c r="A68" s="17">
        <v>54505</v>
      </c>
      <c r="B68" s="18" t="s">
        <v>64</v>
      </c>
      <c r="C68" s="19">
        <v>4000</v>
      </c>
      <c r="D68" s="19"/>
      <c r="E68" s="15">
        <f t="shared" ref="E68:E69" si="6">+C68+D68</f>
        <v>4000</v>
      </c>
      <c r="F68" s="15">
        <v>0</v>
      </c>
      <c r="G68" s="15">
        <v>0</v>
      </c>
      <c r="H68" s="51">
        <f t="shared" si="0"/>
        <v>4000</v>
      </c>
    </row>
    <row r="69" spans="1:9" x14ac:dyDescent="0.25">
      <c r="A69" s="17">
        <v>54599</v>
      </c>
      <c r="B69" s="18" t="s">
        <v>65</v>
      </c>
      <c r="C69" s="19">
        <v>34100</v>
      </c>
      <c r="D69" s="19"/>
      <c r="E69" s="15">
        <f t="shared" si="6"/>
        <v>34100</v>
      </c>
      <c r="F69" s="15">
        <v>0</v>
      </c>
      <c r="G69" s="15">
        <v>0</v>
      </c>
      <c r="H69" s="51">
        <f t="shared" si="0"/>
        <v>34100</v>
      </c>
    </row>
    <row r="70" spans="1:9" x14ac:dyDescent="0.25">
      <c r="A70" s="52"/>
      <c r="B70" s="23" t="s">
        <v>45</v>
      </c>
      <c r="C70" s="25">
        <f>SUM(C68:C69)</f>
        <v>38100</v>
      </c>
      <c r="D70" s="25">
        <f>SUM(D68:D69)</f>
        <v>0</v>
      </c>
      <c r="E70" s="25">
        <f>SUM(E68:E69)</f>
        <v>38100</v>
      </c>
      <c r="F70" s="25">
        <f>SUM(F68:F69)</f>
        <v>0</v>
      </c>
      <c r="G70" s="25">
        <f>SUM(G68:G69)</f>
        <v>0</v>
      </c>
      <c r="H70" s="51">
        <f t="shared" si="0"/>
        <v>38100</v>
      </c>
    </row>
    <row r="71" spans="1:9" x14ac:dyDescent="0.25">
      <c r="A71" s="54"/>
      <c r="B71" s="23" t="s">
        <v>26</v>
      </c>
      <c r="C71" s="25">
        <f>+C70+C67+C63+C52+C43</f>
        <v>2106910</v>
      </c>
      <c r="D71" s="25">
        <f>+D70+D67+D63+D52+D43</f>
        <v>0</v>
      </c>
      <c r="E71" s="26">
        <f>+E70+E67+E63+E52+E43</f>
        <v>2106910</v>
      </c>
      <c r="F71" s="27">
        <f>+F70+F67+F63+F52+F43</f>
        <v>805398.67</v>
      </c>
      <c r="G71" s="55">
        <f>+G70+G67+G63+G52+G43</f>
        <v>0</v>
      </c>
      <c r="H71" s="56">
        <f t="shared" si="0"/>
        <v>1301511.33</v>
      </c>
    </row>
    <row r="72" spans="1:9" x14ac:dyDescent="0.25">
      <c r="A72" s="17">
        <v>55599</v>
      </c>
      <c r="B72" s="18" t="s">
        <v>66</v>
      </c>
      <c r="C72" s="19">
        <v>3400</v>
      </c>
      <c r="D72" s="19"/>
      <c r="E72" s="15">
        <f>+C72+D72</f>
        <v>3400</v>
      </c>
      <c r="F72" s="15">
        <v>905.92</v>
      </c>
      <c r="G72" s="15">
        <v>0</v>
      </c>
      <c r="H72" s="51">
        <f t="shared" si="0"/>
        <v>2494.08</v>
      </c>
    </row>
    <row r="73" spans="1:9" x14ac:dyDescent="0.25">
      <c r="A73" s="52"/>
      <c r="B73" s="23" t="s">
        <v>45</v>
      </c>
      <c r="C73" s="25">
        <f>SUM(C72)</f>
        <v>3400</v>
      </c>
      <c r="D73" s="25">
        <f>SUM(D72)</f>
        <v>0</v>
      </c>
      <c r="E73" s="25">
        <f>SUM(E72)</f>
        <v>3400</v>
      </c>
      <c r="F73" s="25">
        <f>SUM(F72)</f>
        <v>905.92</v>
      </c>
      <c r="G73" s="25">
        <f>SUM(G72)</f>
        <v>0</v>
      </c>
      <c r="H73" s="51">
        <f t="shared" si="0"/>
        <v>2494.08</v>
      </c>
    </row>
    <row r="74" spans="1:9" x14ac:dyDescent="0.25">
      <c r="A74" s="17">
        <v>55601</v>
      </c>
      <c r="B74" s="18" t="s">
        <v>67</v>
      </c>
      <c r="C74" s="19">
        <v>47000</v>
      </c>
      <c r="D74" s="19"/>
      <c r="E74" s="15">
        <f t="shared" ref="E74:E76" si="7">+C74+D74</f>
        <v>47000</v>
      </c>
      <c r="F74" s="15">
        <v>10362.94</v>
      </c>
      <c r="G74" s="15">
        <v>0</v>
      </c>
      <c r="H74" s="51">
        <f t="shared" ref="H74:H97" si="8">+E74-F74-G74</f>
        <v>36637.06</v>
      </c>
    </row>
    <row r="75" spans="1:9" x14ac:dyDescent="0.25">
      <c r="A75" s="17">
        <v>55602</v>
      </c>
      <c r="B75" s="18" t="s">
        <v>68</v>
      </c>
      <c r="C75" s="19">
        <v>36000</v>
      </c>
      <c r="D75" s="19">
        <v>0</v>
      </c>
      <c r="E75" s="15">
        <f t="shared" si="7"/>
        <v>36000</v>
      </c>
      <c r="F75" s="15">
        <v>10680.48</v>
      </c>
      <c r="G75" s="15">
        <v>0</v>
      </c>
      <c r="H75" s="51">
        <f t="shared" si="8"/>
        <v>25319.52</v>
      </c>
    </row>
    <row r="76" spans="1:9" x14ac:dyDescent="0.25">
      <c r="A76" s="17">
        <v>55603</v>
      </c>
      <c r="B76" s="18" t="s">
        <v>69</v>
      </c>
      <c r="C76" s="19">
        <v>25</v>
      </c>
      <c r="D76" s="19">
        <v>0</v>
      </c>
      <c r="E76" s="15">
        <f t="shared" si="7"/>
        <v>25</v>
      </c>
      <c r="F76" s="15">
        <v>0</v>
      </c>
      <c r="G76" s="19">
        <v>0</v>
      </c>
      <c r="H76" s="51">
        <f t="shared" si="8"/>
        <v>25</v>
      </c>
    </row>
    <row r="77" spans="1:9" x14ac:dyDescent="0.25">
      <c r="A77" s="52"/>
      <c r="B77" s="23" t="s">
        <v>45</v>
      </c>
      <c r="C77" s="25">
        <f>SUM(C74:C76)</f>
        <v>83025</v>
      </c>
      <c r="D77" s="25">
        <f>SUM(D74:D75)</f>
        <v>0</v>
      </c>
      <c r="E77" s="25">
        <f>SUM(E74:E76)</f>
        <v>83025</v>
      </c>
      <c r="F77" s="25">
        <f>SUM(F74:F76)</f>
        <v>21043.42</v>
      </c>
      <c r="G77" s="25">
        <f>SUM(G74:G76)</f>
        <v>0</v>
      </c>
      <c r="H77" s="51">
        <f t="shared" si="8"/>
        <v>61981.58</v>
      </c>
      <c r="I77" s="57"/>
    </row>
    <row r="78" spans="1:9" x14ac:dyDescent="0.25">
      <c r="A78" s="54"/>
      <c r="B78" s="23" t="s">
        <v>26</v>
      </c>
      <c r="C78" s="25">
        <f>+C77+C73</f>
        <v>86425</v>
      </c>
      <c r="D78" s="25">
        <f>+D73+D77</f>
        <v>0</v>
      </c>
      <c r="E78" s="26">
        <f>+E77+E73</f>
        <v>86425</v>
      </c>
      <c r="F78" s="27">
        <f>+F77+F73</f>
        <v>21949.339999999997</v>
      </c>
      <c r="G78" s="55">
        <f>+G73+G77</f>
        <v>0</v>
      </c>
      <c r="H78" s="56">
        <f t="shared" si="8"/>
        <v>64475.66</v>
      </c>
      <c r="I78" s="57"/>
    </row>
    <row r="79" spans="1:9" x14ac:dyDescent="0.25">
      <c r="A79" s="17">
        <v>56303</v>
      </c>
      <c r="B79" s="18" t="s">
        <v>70</v>
      </c>
      <c r="C79" s="19">
        <v>4000</v>
      </c>
      <c r="D79" s="19"/>
      <c r="E79" s="15">
        <f t="shared" ref="E79:E80" si="9">+C79+D79</f>
        <v>4000</v>
      </c>
      <c r="F79" s="15"/>
      <c r="G79" s="19">
        <v>0</v>
      </c>
      <c r="H79" s="51">
        <f t="shared" si="8"/>
        <v>4000</v>
      </c>
      <c r="I79" s="58"/>
    </row>
    <row r="80" spans="1:9" x14ac:dyDescent="0.25">
      <c r="A80" s="17">
        <v>56304</v>
      </c>
      <c r="B80" s="18" t="s">
        <v>71</v>
      </c>
      <c r="C80" s="19">
        <v>0</v>
      </c>
      <c r="D80" s="19">
        <v>0</v>
      </c>
      <c r="E80" s="15">
        <f t="shared" si="9"/>
        <v>0</v>
      </c>
      <c r="F80" s="15">
        <v>0</v>
      </c>
      <c r="G80" s="19">
        <v>0</v>
      </c>
      <c r="H80" s="51">
        <f t="shared" si="8"/>
        <v>0</v>
      </c>
      <c r="I80" s="58"/>
    </row>
    <row r="81" spans="1:9" x14ac:dyDescent="0.25">
      <c r="A81" s="52"/>
      <c r="B81" s="23" t="s">
        <v>45</v>
      </c>
      <c r="C81" s="25">
        <f>C80+C79</f>
        <v>4000</v>
      </c>
      <c r="D81" s="25">
        <f>SUM(D79:D80)</f>
        <v>0</v>
      </c>
      <c r="E81" s="25">
        <f>SUM(E79:E80)</f>
        <v>4000</v>
      </c>
      <c r="F81" s="25">
        <f>SUM(F79:F80)</f>
        <v>0</v>
      </c>
      <c r="G81" s="25">
        <f>SUM(G79)</f>
        <v>0</v>
      </c>
      <c r="H81" s="53">
        <f t="shared" si="8"/>
        <v>4000</v>
      </c>
      <c r="I81" s="58"/>
    </row>
    <row r="82" spans="1:9" x14ac:dyDescent="0.25">
      <c r="A82" s="17">
        <v>56404</v>
      </c>
      <c r="B82" s="18" t="s">
        <v>72</v>
      </c>
      <c r="C82" s="19">
        <v>5500</v>
      </c>
      <c r="D82" s="19"/>
      <c r="E82" s="15">
        <f>+C82+D82</f>
        <v>5500</v>
      </c>
      <c r="F82" s="15">
        <v>0</v>
      </c>
      <c r="G82" s="19">
        <v>0</v>
      </c>
      <c r="H82" s="51">
        <f t="shared" si="8"/>
        <v>5500</v>
      </c>
      <c r="I82" s="58"/>
    </row>
    <row r="83" spans="1:9" ht="15.75" thickBot="1" x14ac:dyDescent="0.3">
      <c r="A83" s="59"/>
      <c r="B83" s="60" t="s">
        <v>45</v>
      </c>
      <c r="C83" s="61">
        <f>SUM(C82)</f>
        <v>5500</v>
      </c>
      <c r="D83" s="61">
        <f>SUM(D82)</f>
        <v>0</v>
      </c>
      <c r="E83" s="61">
        <f>SUM(E82)</f>
        <v>5500</v>
      </c>
      <c r="F83" s="61">
        <f>SUM(F82)</f>
        <v>0</v>
      </c>
      <c r="G83" s="61">
        <f>SUM(G82)</f>
        <v>0</v>
      </c>
      <c r="H83" s="62">
        <f t="shared" si="8"/>
        <v>5500</v>
      </c>
      <c r="I83" s="58"/>
    </row>
    <row r="84" spans="1:9" ht="15.75" thickBot="1" x14ac:dyDescent="0.3">
      <c r="A84" s="63"/>
      <c r="B84" s="64" t="s">
        <v>26</v>
      </c>
      <c r="C84" s="65">
        <f>+C81+C83</f>
        <v>9500</v>
      </c>
      <c r="D84" s="65">
        <f t="shared" ref="D84:H84" si="10">+D81+D83</f>
        <v>0</v>
      </c>
      <c r="E84" s="66">
        <f t="shared" si="10"/>
        <v>9500</v>
      </c>
      <c r="F84" s="67">
        <f t="shared" si="10"/>
        <v>0</v>
      </c>
      <c r="G84" s="68">
        <f t="shared" si="10"/>
        <v>0</v>
      </c>
      <c r="H84" s="69">
        <f t="shared" si="10"/>
        <v>9500</v>
      </c>
      <c r="I84" s="58"/>
    </row>
    <row r="85" spans="1:9" x14ac:dyDescent="0.25">
      <c r="A85" s="39"/>
      <c r="B85" s="39"/>
      <c r="C85" s="40"/>
      <c r="D85" s="40"/>
      <c r="E85" s="40"/>
      <c r="F85" s="40"/>
      <c r="G85" s="40"/>
      <c r="H85" s="40"/>
      <c r="I85" s="58"/>
    </row>
    <row r="86" spans="1:9" x14ac:dyDescent="0.25">
      <c r="A86" s="39"/>
      <c r="B86" s="39"/>
      <c r="C86" s="40"/>
      <c r="D86" s="40"/>
      <c r="E86" s="40"/>
      <c r="F86" s="40"/>
      <c r="G86" s="40"/>
      <c r="H86" s="40"/>
      <c r="I86" s="58"/>
    </row>
    <row r="87" spans="1:9" x14ac:dyDescent="0.25">
      <c r="A87" s="39"/>
      <c r="B87" s="39"/>
      <c r="C87" s="40"/>
      <c r="D87" s="40"/>
      <c r="E87" s="40"/>
      <c r="F87" s="40"/>
      <c r="G87" s="40"/>
      <c r="H87" s="40"/>
      <c r="I87" s="58"/>
    </row>
    <row r="88" spans="1:9" ht="15.75" thickBot="1" x14ac:dyDescent="0.3">
      <c r="A88" s="39"/>
      <c r="B88" s="39"/>
      <c r="C88" s="40"/>
      <c r="D88" s="40"/>
      <c r="E88" s="40"/>
      <c r="F88" s="40"/>
      <c r="G88" s="40"/>
      <c r="H88" s="40"/>
      <c r="I88" s="58"/>
    </row>
    <row r="89" spans="1:9" ht="15.75" thickBot="1" x14ac:dyDescent="0.3">
      <c r="A89" s="5" t="s">
        <v>5</v>
      </c>
      <c r="B89" s="6" t="s">
        <v>6</v>
      </c>
      <c r="C89" s="42" t="s">
        <v>7</v>
      </c>
      <c r="D89" s="7" t="s">
        <v>8</v>
      </c>
      <c r="E89" s="43" t="s">
        <v>46</v>
      </c>
      <c r="F89" s="44" t="s">
        <v>10</v>
      </c>
      <c r="G89" s="45" t="s">
        <v>11</v>
      </c>
      <c r="H89" s="46" t="s">
        <v>12</v>
      </c>
      <c r="I89" s="58"/>
    </row>
    <row r="90" spans="1:9" x14ac:dyDescent="0.25">
      <c r="A90" s="70">
        <v>61101</v>
      </c>
      <c r="B90" s="71" t="s">
        <v>73</v>
      </c>
      <c r="C90" s="72">
        <v>5000</v>
      </c>
      <c r="D90" s="72"/>
      <c r="E90" s="49">
        <f t="shared" ref="E90:E94" si="11">+C90+D90</f>
        <v>5000</v>
      </c>
      <c r="F90" s="49">
        <v>0</v>
      </c>
      <c r="G90" s="72">
        <v>0</v>
      </c>
      <c r="H90" s="50">
        <f t="shared" si="8"/>
        <v>5000</v>
      </c>
      <c r="I90" s="73"/>
    </row>
    <row r="91" spans="1:9" x14ac:dyDescent="0.25">
      <c r="A91" s="52">
        <v>61102</v>
      </c>
      <c r="B91" s="74" t="s">
        <v>74</v>
      </c>
      <c r="C91" s="20">
        <v>15000</v>
      </c>
      <c r="D91" s="20"/>
      <c r="E91" s="15">
        <f t="shared" si="11"/>
        <v>15000</v>
      </c>
      <c r="F91" s="15">
        <v>0</v>
      </c>
      <c r="G91" s="20">
        <v>0</v>
      </c>
      <c r="H91" s="51">
        <f t="shared" si="8"/>
        <v>15000</v>
      </c>
      <c r="I91" s="73"/>
    </row>
    <row r="92" spans="1:9" x14ac:dyDescent="0.25">
      <c r="A92" s="52">
        <v>61103</v>
      </c>
      <c r="B92" s="74" t="s">
        <v>75</v>
      </c>
      <c r="C92" s="20">
        <v>500</v>
      </c>
      <c r="D92" s="20"/>
      <c r="E92" s="15">
        <f t="shared" si="11"/>
        <v>500</v>
      </c>
      <c r="F92" s="15">
        <v>0</v>
      </c>
      <c r="G92" s="20">
        <v>0</v>
      </c>
      <c r="H92" s="51">
        <f t="shared" si="8"/>
        <v>500</v>
      </c>
      <c r="I92" s="73"/>
    </row>
    <row r="93" spans="1:9" x14ac:dyDescent="0.25">
      <c r="A93" s="52">
        <v>61104</v>
      </c>
      <c r="B93" s="74" t="s">
        <v>76</v>
      </c>
      <c r="C93" s="20">
        <v>15055</v>
      </c>
      <c r="D93" s="20"/>
      <c r="E93" s="15">
        <f t="shared" si="11"/>
        <v>15055</v>
      </c>
      <c r="F93" s="15">
        <v>0</v>
      </c>
      <c r="G93" s="20">
        <v>0</v>
      </c>
      <c r="H93" s="51">
        <f t="shared" si="8"/>
        <v>15055</v>
      </c>
      <c r="I93" s="73"/>
    </row>
    <row r="94" spans="1:9" x14ac:dyDescent="0.25">
      <c r="A94" s="17">
        <v>61108</v>
      </c>
      <c r="B94" s="18" t="s">
        <v>42</v>
      </c>
      <c r="C94" s="19">
        <v>1000</v>
      </c>
      <c r="D94" s="19"/>
      <c r="E94" s="15">
        <f t="shared" si="11"/>
        <v>1000</v>
      </c>
      <c r="F94" s="15">
        <v>0</v>
      </c>
      <c r="G94" s="19">
        <v>0</v>
      </c>
      <c r="H94" s="51">
        <f t="shared" si="8"/>
        <v>1000</v>
      </c>
      <c r="I94" s="58"/>
    </row>
    <row r="95" spans="1:9" x14ac:dyDescent="0.25">
      <c r="A95" s="52"/>
      <c r="B95" s="23" t="s">
        <v>45</v>
      </c>
      <c r="C95" s="25">
        <f>SUM(C90:C94)</f>
        <v>36555</v>
      </c>
      <c r="D95" s="25">
        <f>SUM(D90:D94)</f>
        <v>0</v>
      </c>
      <c r="E95" s="25">
        <f>SUM(E90:E94)</f>
        <v>36555</v>
      </c>
      <c r="F95" s="25">
        <f>SUM(F90:F94)</f>
        <v>0</v>
      </c>
      <c r="G95" s="25">
        <f>SUM(G94)</f>
        <v>0</v>
      </c>
      <c r="H95" s="53">
        <f t="shared" si="8"/>
        <v>36555</v>
      </c>
      <c r="I95" s="58"/>
    </row>
    <row r="96" spans="1:9" x14ac:dyDescent="0.25">
      <c r="A96" s="17">
        <v>61403</v>
      </c>
      <c r="B96" s="18" t="s">
        <v>77</v>
      </c>
      <c r="C96" s="19">
        <v>0</v>
      </c>
      <c r="D96" s="19"/>
      <c r="E96" s="15">
        <f>+C96+D96</f>
        <v>0</v>
      </c>
      <c r="F96" s="19">
        <v>0</v>
      </c>
      <c r="G96" s="19">
        <v>0</v>
      </c>
      <c r="H96" s="51">
        <f t="shared" si="8"/>
        <v>0</v>
      </c>
      <c r="I96" s="58"/>
    </row>
    <row r="97" spans="1:9" ht="15.75" thickBot="1" x14ac:dyDescent="0.3">
      <c r="A97" s="75"/>
      <c r="B97" s="76" t="s">
        <v>45</v>
      </c>
      <c r="C97" s="77">
        <f>+C96</f>
        <v>0</v>
      </c>
      <c r="D97" s="77">
        <f>+D96</f>
        <v>0</v>
      </c>
      <c r="E97" s="78">
        <f>+E96</f>
        <v>0</v>
      </c>
      <c r="F97" s="78">
        <f>+F96</f>
        <v>0</v>
      </c>
      <c r="G97" s="78">
        <f>SUM(G96)</f>
        <v>0</v>
      </c>
      <c r="H97" s="79">
        <f t="shared" si="8"/>
        <v>0</v>
      </c>
      <c r="I97" s="58"/>
    </row>
    <row r="98" spans="1:9" ht="15.75" thickBot="1" x14ac:dyDescent="0.3">
      <c r="A98" s="80"/>
      <c r="B98" s="81" t="s">
        <v>26</v>
      </c>
      <c r="C98" s="82">
        <f>+C95+C97</f>
        <v>36555</v>
      </c>
      <c r="D98" s="82">
        <f>+D97+D95</f>
        <v>0</v>
      </c>
      <c r="E98" s="83">
        <f>+E97+E95</f>
        <v>36555</v>
      </c>
      <c r="F98" s="84">
        <f>+F97+F95</f>
        <v>0</v>
      </c>
      <c r="G98" s="85">
        <v>0</v>
      </c>
      <c r="H98" s="86">
        <f>+H97+H95</f>
        <v>36555</v>
      </c>
      <c r="I98" s="58"/>
    </row>
    <row r="99" spans="1:9" x14ac:dyDescent="0.25">
      <c r="A99" s="87"/>
      <c r="B99" s="88" t="s">
        <v>78</v>
      </c>
      <c r="C99" s="89">
        <f>+C98+C84+C78+C71+C24</f>
        <v>9475399</v>
      </c>
      <c r="D99" s="90">
        <f>+D98+D84+D78+D71+D24</f>
        <v>0</v>
      </c>
      <c r="E99" s="91">
        <f>+E24+E71+E78+E98+E84</f>
        <v>9475399</v>
      </c>
      <c r="F99" s="92">
        <f>+F24+F71+F78+F98+F84</f>
        <v>1970454.5400000003</v>
      </c>
      <c r="G99" s="93">
        <f>+G24+G71+G78+G98+G84</f>
        <v>33974.29</v>
      </c>
      <c r="H99" s="94">
        <f>+E99-F99-G99</f>
        <v>7470970.1699999999</v>
      </c>
      <c r="I99" s="57"/>
    </row>
    <row r="100" spans="1:9" x14ac:dyDescent="0.25">
      <c r="C100" s="95"/>
      <c r="D100" s="95"/>
      <c r="E100" s="95"/>
      <c r="F100" s="95"/>
      <c r="G100" s="95"/>
      <c r="H100" s="57"/>
      <c r="I100" s="57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1"/>
  <sheetViews>
    <sheetView workbookViewId="0">
      <selection sqref="A1:I101"/>
    </sheetView>
  </sheetViews>
  <sheetFormatPr baseColWidth="10" defaultRowHeight="15" x14ac:dyDescent="0.25"/>
  <cols>
    <col min="2" max="2" width="37.5703125" customWidth="1"/>
    <col min="3" max="3" width="16.28515625" customWidth="1"/>
    <col min="4" max="4" width="15.85546875" customWidth="1"/>
    <col min="5" max="5" width="15" customWidth="1"/>
    <col min="6" max="6" width="15.85546875" customWidth="1"/>
    <col min="7" max="7" width="15.5703125" customWidth="1"/>
    <col min="8" max="8" width="16" customWidth="1"/>
  </cols>
  <sheetData>
    <row r="2" spans="1:9" ht="15.75" x14ac:dyDescent="0.25">
      <c r="A2" s="1"/>
      <c r="B2" s="124" t="s">
        <v>0</v>
      </c>
      <c r="C2" s="124"/>
      <c r="D2" s="124"/>
      <c r="E2" s="124"/>
      <c r="F2" s="124"/>
      <c r="G2" s="124"/>
      <c r="H2" s="124"/>
      <c r="I2" s="124"/>
    </row>
    <row r="3" spans="1:9" x14ac:dyDescent="0.25">
      <c r="A3" s="1"/>
      <c r="B3" s="125" t="s">
        <v>1</v>
      </c>
      <c r="C3" s="125"/>
      <c r="D3" s="125"/>
      <c r="E3" s="125"/>
      <c r="F3" s="125"/>
      <c r="G3" s="2"/>
      <c r="H3" s="1"/>
      <c r="I3" s="1"/>
    </row>
    <row r="4" spans="1:9" x14ac:dyDescent="0.25">
      <c r="A4" s="3"/>
      <c r="B4" s="125" t="s">
        <v>2</v>
      </c>
      <c r="C4" s="125"/>
      <c r="D4" s="125"/>
      <c r="E4" s="125"/>
      <c r="F4" s="125"/>
      <c r="G4" s="2"/>
      <c r="H4" s="3"/>
      <c r="I4" s="1"/>
    </row>
    <row r="5" spans="1:9" x14ac:dyDescent="0.25">
      <c r="A5" s="3"/>
      <c r="B5" s="2"/>
      <c r="C5" s="2"/>
      <c r="D5" s="2"/>
      <c r="E5" s="2"/>
      <c r="F5" s="2"/>
      <c r="G5" s="2"/>
      <c r="H5" s="3"/>
      <c r="I5" s="1"/>
    </row>
    <row r="6" spans="1:9" x14ac:dyDescent="0.25">
      <c r="A6" s="126" t="s">
        <v>3</v>
      </c>
      <c r="B6" s="126"/>
      <c r="C6" s="126"/>
      <c r="D6" s="126"/>
      <c r="E6" s="126"/>
      <c r="F6" s="126"/>
      <c r="G6" s="126"/>
      <c r="H6" s="126"/>
      <c r="I6" s="1"/>
    </row>
    <row r="7" spans="1:9" ht="15.75" thickBot="1" x14ac:dyDescent="0.3">
      <c r="A7" s="4"/>
      <c r="B7" s="126" t="s">
        <v>79</v>
      </c>
      <c r="C7" s="126"/>
      <c r="D7" s="126"/>
      <c r="E7" s="126"/>
      <c r="F7" s="126"/>
      <c r="G7" s="126"/>
      <c r="H7" s="126"/>
      <c r="I7" s="1"/>
    </row>
    <row r="8" spans="1:9" ht="15.75" thickBot="1" x14ac:dyDescent="0.3">
      <c r="A8" s="5" t="s">
        <v>5</v>
      </c>
      <c r="B8" s="6" t="s">
        <v>6</v>
      </c>
      <c r="C8" s="7" t="s">
        <v>7</v>
      </c>
      <c r="D8" s="7" t="s">
        <v>8</v>
      </c>
      <c r="E8" s="8" t="s">
        <v>9</v>
      </c>
      <c r="F8" s="9" t="s">
        <v>10</v>
      </c>
      <c r="G8" s="96" t="s">
        <v>11</v>
      </c>
      <c r="H8" s="11" t="s">
        <v>12</v>
      </c>
      <c r="I8" s="12"/>
    </row>
    <row r="9" spans="1:9" x14ac:dyDescent="0.25">
      <c r="A9" s="13">
        <v>51101</v>
      </c>
      <c r="B9" s="14" t="s">
        <v>13</v>
      </c>
      <c r="C9" s="15">
        <v>4981600</v>
      </c>
      <c r="D9" s="15">
        <v>-17562.009999999998</v>
      </c>
      <c r="E9" s="15">
        <f>+C9+D9</f>
        <v>4964037.99</v>
      </c>
      <c r="F9" s="15">
        <v>1197305.31</v>
      </c>
      <c r="G9" s="15">
        <v>30531.439999999999</v>
      </c>
      <c r="H9" s="16">
        <f t="shared" ref="H9:H73" si="0">+E9-F9-G9</f>
        <v>3736201.24</v>
      </c>
    </row>
    <row r="10" spans="1:9" x14ac:dyDescent="0.25">
      <c r="A10" s="17">
        <v>51103</v>
      </c>
      <c r="B10" s="18" t="s">
        <v>14</v>
      </c>
      <c r="C10" s="19">
        <v>181800</v>
      </c>
      <c r="D10" s="15"/>
      <c r="E10" s="15">
        <f t="shared" ref="E10:E23" si="1">+C10+D10</f>
        <v>181800</v>
      </c>
      <c r="F10" s="15"/>
      <c r="G10" s="15">
        <v>0</v>
      </c>
      <c r="H10" s="16">
        <f t="shared" si="0"/>
        <v>181800</v>
      </c>
    </row>
    <row r="11" spans="1:9" x14ac:dyDescent="0.25">
      <c r="A11" s="17">
        <v>51107</v>
      </c>
      <c r="B11" s="18" t="s">
        <v>15</v>
      </c>
      <c r="C11" s="19">
        <v>0</v>
      </c>
      <c r="D11" s="19"/>
      <c r="E11" s="15">
        <f t="shared" si="1"/>
        <v>0</v>
      </c>
      <c r="F11" s="15"/>
      <c r="G11" s="15">
        <v>0</v>
      </c>
      <c r="H11" s="16">
        <f t="shared" si="0"/>
        <v>0</v>
      </c>
    </row>
    <row r="12" spans="1:9" x14ac:dyDescent="0.25">
      <c r="A12" s="17">
        <v>51201</v>
      </c>
      <c r="B12" s="18" t="s">
        <v>16</v>
      </c>
      <c r="C12" s="19">
        <v>1068700</v>
      </c>
      <c r="D12" s="20">
        <v>-8638.98</v>
      </c>
      <c r="E12" s="15">
        <f t="shared" si="1"/>
        <v>1060061.02</v>
      </c>
      <c r="F12" s="15">
        <v>239360.7</v>
      </c>
      <c r="G12" s="15">
        <v>19171.580000000002</v>
      </c>
      <c r="H12" s="16">
        <f t="shared" si="0"/>
        <v>801528.74000000011</v>
      </c>
    </row>
    <row r="13" spans="1:9" x14ac:dyDescent="0.25">
      <c r="A13" s="17">
        <v>51203</v>
      </c>
      <c r="B13" s="18" t="s">
        <v>14</v>
      </c>
      <c r="C13" s="19">
        <v>30600</v>
      </c>
      <c r="D13" s="19"/>
      <c r="E13" s="15">
        <f t="shared" si="1"/>
        <v>30600</v>
      </c>
      <c r="F13" s="15"/>
      <c r="G13" s="15">
        <v>0</v>
      </c>
      <c r="H13" s="16">
        <f t="shared" si="0"/>
        <v>30600</v>
      </c>
    </row>
    <row r="14" spans="1:9" x14ac:dyDescent="0.25">
      <c r="A14" s="17">
        <v>51207</v>
      </c>
      <c r="B14" s="18" t="s">
        <v>15</v>
      </c>
      <c r="C14" s="19">
        <v>0</v>
      </c>
      <c r="D14" s="19"/>
      <c r="E14" s="15">
        <f t="shared" si="1"/>
        <v>0</v>
      </c>
      <c r="F14" s="15"/>
      <c r="G14" s="15">
        <v>0</v>
      </c>
      <c r="H14" s="16">
        <f t="shared" si="0"/>
        <v>0</v>
      </c>
    </row>
    <row r="15" spans="1:9" x14ac:dyDescent="0.25">
      <c r="A15" s="17">
        <v>51401</v>
      </c>
      <c r="B15" s="18" t="s">
        <v>17</v>
      </c>
      <c r="C15" s="19">
        <v>331890</v>
      </c>
      <c r="D15" s="19">
        <v>-3112.63</v>
      </c>
      <c r="E15" s="15">
        <f t="shared" si="1"/>
        <v>328777.37</v>
      </c>
      <c r="F15" s="15">
        <v>73704.77</v>
      </c>
      <c r="G15" s="15">
        <v>6150.09</v>
      </c>
      <c r="H15" s="16">
        <f t="shared" si="0"/>
        <v>248922.50999999998</v>
      </c>
    </row>
    <row r="16" spans="1:9" x14ac:dyDescent="0.25">
      <c r="A16" s="17">
        <v>51402</v>
      </c>
      <c r="B16" s="18" t="s">
        <v>18</v>
      </c>
      <c r="C16" s="19">
        <v>57985</v>
      </c>
      <c r="D16" s="19">
        <v>-599.15</v>
      </c>
      <c r="E16" s="15">
        <f t="shared" si="1"/>
        <v>57385.85</v>
      </c>
      <c r="F16" s="15">
        <v>12695.55</v>
      </c>
      <c r="G16" s="15">
        <v>1198.3</v>
      </c>
      <c r="H16" s="16">
        <f t="shared" si="0"/>
        <v>43492</v>
      </c>
    </row>
    <row r="17" spans="1:8" x14ac:dyDescent="0.25">
      <c r="A17" s="17">
        <v>51501</v>
      </c>
      <c r="B17" s="18" t="s">
        <v>19</v>
      </c>
      <c r="C17" s="19">
        <v>320785</v>
      </c>
      <c r="D17" s="19">
        <v>25091.73</v>
      </c>
      <c r="E17" s="15">
        <f t="shared" si="1"/>
        <v>345876.73</v>
      </c>
      <c r="F17" s="15">
        <v>81692.52</v>
      </c>
      <c r="G17" s="15">
        <v>7180.08</v>
      </c>
      <c r="H17" s="16">
        <f t="shared" si="0"/>
        <v>257004.12999999998</v>
      </c>
    </row>
    <row r="18" spans="1:8" x14ac:dyDescent="0.25">
      <c r="A18" s="17">
        <v>51502</v>
      </c>
      <c r="B18" s="18" t="s">
        <v>20</v>
      </c>
      <c r="C18" s="19">
        <v>72140</v>
      </c>
      <c r="D18" s="19">
        <v>4821.04</v>
      </c>
      <c r="E18" s="15">
        <f t="shared" si="1"/>
        <v>76961.039999999994</v>
      </c>
      <c r="F18" s="15">
        <v>17874.21</v>
      </c>
      <c r="G18" s="15">
        <v>1901.83</v>
      </c>
      <c r="H18" s="16">
        <f t="shared" si="0"/>
        <v>57184.999999999993</v>
      </c>
    </row>
    <row r="19" spans="1:8" x14ac:dyDescent="0.25">
      <c r="A19" s="17">
        <v>51601</v>
      </c>
      <c r="B19" s="18" t="s">
        <v>21</v>
      </c>
      <c r="C19" s="19">
        <v>46625</v>
      </c>
      <c r="D19" s="19"/>
      <c r="E19" s="15">
        <f t="shared" si="1"/>
        <v>46625</v>
      </c>
      <c r="F19" s="15">
        <v>11657.28</v>
      </c>
      <c r="G19" s="15">
        <v>0</v>
      </c>
      <c r="H19" s="16">
        <f t="shared" si="0"/>
        <v>34967.72</v>
      </c>
    </row>
    <row r="20" spans="1:8" x14ac:dyDescent="0.25">
      <c r="A20" s="17">
        <v>51701</v>
      </c>
      <c r="B20" s="18" t="s">
        <v>22</v>
      </c>
      <c r="C20" s="19">
        <v>54989</v>
      </c>
      <c r="D20" s="19">
        <v>-6455.34</v>
      </c>
      <c r="E20" s="15">
        <f t="shared" si="1"/>
        <v>48533.66</v>
      </c>
      <c r="F20" s="15">
        <v>48522.51</v>
      </c>
      <c r="G20" s="15">
        <v>11.15</v>
      </c>
      <c r="H20" s="16">
        <f t="shared" si="0"/>
        <v>1.4548362514688051E-12</v>
      </c>
    </row>
    <row r="21" spans="1:8" x14ac:dyDescent="0.25">
      <c r="A21" s="17">
        <v>51702</v>
      </c>
      <c r="B21" s="18" t="s">
        <v>23</v>
      </c>
      <c r="C21" s="19"/>
      <c r="D21" s="19">
        <v>6455.34</v>
      </c>
      <c r="E21" s="15">
        <f t="shared" si="1"/>
        <v>6455.34</v>
      </c>
      <c r="F21" s="15">
        <v>6455.34</v>
      </c>
      <c r="G21" s="15"/>
      <c r="H21" s="16">
        <f t="shared" si="0"/>
        <v>0</v>
      </c>
    </row>
    <row r="22" spans="1:8" x14ac:dyDescent="0.25">
      <c r="A22" s="17">
        <v>51903</v>
      </c>
      <c r="B22" s="18" t="s">
        <v>24</v>
      </c>
      <c r="C22" s="19">
        <v>71895</v>
      </c>
      <c r="D22" s="19"/>
      <c r="E22" s="15">
        <f t="shared" si="1"/>
        <v>71895</v>
      </c>
      <c r="F22" s="15">
        <v>15367.07</v>
      </c>
      <c r="G22" s="15">
        <v>8920.67</v>
      </c>
      <c r="H22" s="16">
        <f t="shared" si="0"/>
        <v>47607.26</v>
      </c>
    </row>
    <row r="23" spans="1:8" x14ac:dyDescent="0.25">
      <c r="A23" s="17">
        <v>51999</v>
      </c>
      <c r="B23" s="18" t="s">
        <v>25</v>
      </c>
      <c r="C23" s="19">
        <v>17000</v>
      </c>
      <c r="D23" s="19"/>
      <c r="E23" s="15">
        <f t="shared" si="1"/>
        <v>17000</v>
      </c>
      <c r="F23" s="15"/>
      <c r="G23" s="21">
        <v>0</v>
      </c>
      <c r="H23" s="16">
        <f t="shared" si="0"/>
        <v>17000</v>
      </c>
    </row>
    <row r="24" spans="1:8" x14ac:dyDescent="0.25">
      <c r="A24" s="22"/>
      <c r="B24" s="23" t="s">
        <v>26</v>
      </c>
      <c r="C24" s="24">
        <f>SUM(C9:C23)</f>
        <v>7236009</v>
      </c>
      <c r="D24" s="25">
        <f>SUM(D9:D23)</f>
        <v>0</v>
      </c>
      <c r="E24" s="26">
        <f>SUM(E9:E23)</f>
        <v>7236008.9999999991</v>
      </c>
      <c r="F24" s="27">
        <f>SUM(F9:F23)</f>
        <v>1704635.2600000002</v>
      </c>
      <c r="G24" s="97">
        <f>SUM(G9:G23)</f>
        <v>75065.14</v>
      </c>
      <c r="H24" s="29">
        <f t="shared" si="0"/>
        <v>5456308.5999999987</v>
      </c>
    </row>
    <row r="25" spans="1:8" x14ac:dyDescent="0.25">
      <c r="A25" s="17">
        <v>54101</v>
      </c>
      <c r="B25" s="18" t="s">
        <v>27</v>
      </c>
      <c r="C25" s="19">
        <v>52905</v>
      </c>
      <c r="D25" s="19">
        <v>7769.28</v>
      </c>
      <c r="E25" s="15">
        <f t="shared" ref="E25:E42" si="2">+C25+D25</f>
        <v>60674.28</v>
      </c>
      <c r="F25" s="15">
        <v>38415.870000000003</v>
      </c>
      <c r="G25" s="15">
        <v>0</v>
      </c>
      <c r="H25" s="16">
        <f t="shared" si="0"/>
        <v>22258.409999999996</v>
      </c>
    </row>
    <row r="26" spans="1:8" x14ac:dyDescent="0.25">
      <c r="A26" s="17">
        <v>54103</v>
      </c>
      <c r="B26" s="18" t="s">
        <v>28</v>
      </c>
      <c r="C26" s="19">
        <v>1000</v>
      </c>
      <c r="D26" s="19"/>
      <c r="E26" s="15">
        <f t="shared" si="2"/>
        <v>1000</v>
      </c>
      <c r="F26" s="15">
        <v>54</v>
      </c>
      <c r="G26" s="15">
        <v>0</v>
      </c>
      <c r="H26" s="16">
        <f t="shared" si="0"/>
        <v>946</v>
      </c>
    </row>
    <row r="27" spans="1:8" x14ac:dyDescent="0.25">
      <c r="A27" s="17">
        <v>54104</v>
      </c>
      <c r="B27" s="18" t="s">
        <v>29</v>
      </c>
      <c r="C27" s="19">
        <v>53150</v>
      </c>
      <c r="D27" s="19">
        <v>-1720</v>
      </c>
      <c r="E27" s="15">
        <f t="shared" si="2"/>
        <v>51430</v>
      </c>
      <c r="F27" s="15">
        <v>1755.7</v>
      </c>
      <c r="G27" s="15">
        <v>0</v>
      </c>
      <c r="H27" s="16">
        <f t="shared" si="0"/>
        <v>49674.3</v>
      </c>
    </row>
    <row r="28" spans="1:8" x14ac:dyDescent="0.25">
      <c r="A28" s="17">
        <v>54105</v>
      </c>
      <c r="B28" s="18" t="s">
        <v>30</v>
      </c>
      <c r="C28" s="19">
        <v>17135</v>
      </c>
      <c r="D28" s="19">
        <v>289.57</v>
      </c>
      <c r="E28" s="15">
        <f t="shared" si="2"/>
        <v>17424.57</v>
      </c>
      <c r="F28" s="15">
        <v>16771.7</v>
      </c>
      <c r="G28" s="15">
        <v>0</v>
      </c>
      <c r="H28" s="16">
        <f t="shared" si="0"/>
        <v>652.86999999999898</v>
      </c>
    </row>
    <row r="29" spans="1:8" x14ac:dyDescent="0.25">
      <c r="A29" s="17">
        <v>54106</v>
      </c>
      <c r="B29" s="18" t="s">
        <v>31</v>
      </c>
      <c r="C29" s="19">
        <v>150</v>
      </c>
      <c r="D29" s="19">
        <v>87</v>
      </c>
      <c r="E29" s="15">
        <f t="shared" si="2"/>
        <v>237</v>
      </c>
      <c r="F29" s="15">
        <v>237</v>
      </c>
      <c r="G29" s="15">
        <v>0</v>
      </c>
      <c r="H29" s="16">
        <f t="shared" si="0"/>
        <v>0</v>
      </c>
    </row>
    <row r="30" spans="1:8" x14ac:dyDescent="0.25">
      <c r="A30" s="17">
        <v>54107</v>
      </c>
      <c r="B30" s="18" t="s">
        <v>32</v>
      </c>
      <c r="C30" s="19">
        <v>10800</v>
      </c>
      <c r="D30" s="19">
        <v>565.9</v>
      </c>
      <c r="E30" s="15">
        <f t="shared" si="2"/>
        <v>11365.9</v>
      </c>
      <c r="F30" s="15">
        <v>9444.61</v>
      </c>
      <c r="G30" s="15">
        <v>0</v>
      </c>
      <c r="H30" s="16">
        <f t="shared" si="0"/>
        <v>1921.2899999999991</v>
      </c>
    </row>
    <row r="31" spans="1:8" x14ac:dyDescent="0.25">
      <c r="A31" s="17">
        <v>54108</v>
      </c>
      <c r="B31" s="18" t="s">
        <v>33</v>
      </c>
      <c r="C31" s="19">
        <v>15000</v>
      </c>
      <c r="D31" s="19"/>
      <c r="E31" s="15">
        <f t="shared" si="2"/>
        <v>15000</v>
      </c>
      <c r="F31" s="15"/>
      <c r="G31" s="15">
        <v>0</v>
      </c>
      <c r="H31" s="16">
        <f t="shared" si="0"/>
        <v>15000</v>
      </c>
    </row>
    <row r="32" spans="1:8" x14ac:dyDescent="0.25">
      <c r="A32" s="17">
        <v>54109</v>
      </c>
      <c r="B32" s="18" t="s">
        <v>34</v>
      </c>
      <c r="C32" s="19">
        <v>4000</v>
      </c>
      <c r="D32" s="19"/>
      <c r="E32" s="15">
        <f t="shared" si="2"/>
        <v>4000</v>
      </c>
      <c r="F32" s="15"/>
      <c r="G32" s="15">
        <v>0</v>
      </c>
      <c r="H32" s="16">
        <f t="shared" si="0"/>
        <v>4000</v>
      </c>
    </row>
    <row r="33" spans="1:8" x14ac:dyDescent="0.25">
      <c r="A33" s="17">
        <v>54110</v>
      </c>
      <c r="B33" s="18" t="s">
        <v>35</v>
      </c>
      <c r="C33" s="19">
        <v>20025</v>
      </c>
      <c r="D33" s="19"/>
      <c r="E33" s="15">
        <f t="shared" si="2"/>
        <v>20025</v>
      </c>
      <c r="F33" s="15">
        <v>21</v>
      </c>
      <c r="G33" s="15">
        <v>0</v>
      </c>
      <c r="H33" s="16">
        <f t="shared" si="0"/>
        <v>20004</v>
      </c>
    </row>
    <row r="34" spans="1:8" x14ac:dyDescent="0.25">
      <c r="A34" s="17">
        <v>54111</v>
      </c>
      <c r="B34" s="18" t="s">
        <v>36</v>
      </c>
      <c r="C34" s="19">
        <v>400</v>
      </c>
      <c r="D34" s="19">
        <v>-400</v>
      </c>
      <c r="E34" s="15">
        <f t="shared" si="2"/>
        <v>0</v>
      </c>
      <c r="F34" s="15">
        <v>21.7</v>
      </c>
      <c r="G34" s="15">
        <v>0</v>
      </c>
      <c r="H34" s="16">
        <f t="shared" si="0"/>
        <v>-21.7</v>
      </c>
    </row>
    <row r="35" spans="1:8" x14ac:dyDescent="0.25">
      <c r="A35" s="17">
        <v>54112</v>
      </c>
      <c r="B35" s="18" t="s">
        <v>37</v>
      </c>
      <c r="C35" s="19">
        <v>1400</v>
      </c>
      <c r="D35" s="19">
        <v>47.43</v>
      </c>
      <c r="E35" s="15">
        <f t="shared" si="2"/>
        <v>1447.43</v>
      </c>
      <c r="F35" s="15">
        <v>174.47</v>
      </c>
      <c r="G35" s="15">
        <v>0</v>
      </c>
      <c r="H35" s="16">
        <f t="shared" si="0"/>
        <v>1272.96</v>
      </c>
    </row>
    <row r="36" spans="1:8" x14ac:dyDescent="0.25">
      <c r="A36" s="17">
        <v>54113</v>
      </c>
      <c r="B36" s="18" t="s">
        <v>38</v>
      </c>
      <c r="C36" s="19">
        <v>900</v>
      </c>
      <c r="D36" s="19"/>
      <c r="E36" s="15">
        <f t="shared" si="2"/>
        <v>900</v>
      </c>
      <c r="F36" s="15"/>
      <c r="G36" s="15">
        <v>0</v>
      </c>
      <c r="H36" s="16">
        <f t="shared" si="0"/>
        <v>900</v>
      </c>
    </row>
    <row r="37" spans="1:8" x14ac:dyDescent="0.25">
      <c r="A37" s="17">
        <v>54114</v>
      </c>
      <c r="B37" s="18" t="s">
        <v>39</v>
      </c>
      <c r="C37" s="19">
        <v>5425</v>
      </c>
      <c r="D37" s="19">
        <v>-447.83</v>
      </c>
      <c r="E37" s="15">
        <f t="shared" si="2"/>
        <v>4977.17</v>
      </c>
      <c r="F37" s="15">
        <v>4886.9799999999996</v>
      </c>
      <c r="G37" s="15">
        <v>0</v>
      </c>
      <c r="H37" s="16">
        <f t="shared" si="0"/>
        <v>90.190000000000509</v>
      </c>
    </row>
    <row r="38" spans="1:8" x14ac:dyDescent="0.25">
      <c r="A38" s="17">
        <v>54115</v>
      </c>
      <c r="B38" s="18" t="s">
        <v>40</v>
      </c>
      <c r="C38" s="19">
        <v>12000</v>
      </c>
      <c r="D38" s="19"/>
      <c r="E38" s="15">
        <f t="shared" si="2"/>
        <v>12000</v>
      </c>
      <c r="F38" s="15"/>
      <c r="G38" s="15">
        <v>0</v>
      </c>
      <c r="H38" s="16">
        <f t="shared" si="0"/>
        <v>12000</v>
      </c>
    </row>
    <row r="39" spans="1:8" x14ac:dyDescent="0.25">
      <c r="A39" s="17">
        <v>54116</v>
      </c>
      <c r="B39" s="18" t="s">
        <v>41</v>
      </c>
      <c r="C39" s="19">
        <v>600</v>
      </c>
      <c r="D39" s="19"/>
      <c r="E39" s="15">
        <f t="shared" si="2"/>
        <v>600</v>
      </c>
      <c r="F39" s="15">
        <v>459.3</v>
      </c>
      <c r="G39" s="15">
        <v>0</v>
      </c>
      <c r="H39" s="16">
        <f t="shared" si="0"/>
        <v>140.69999999999999</v>
      </c>
    </row>
    <row r="40" spans="1:8" x14ac:dyDescent="0.25">
      <c r="A40" s="17">
        <v>54118</v>
      </c>
      <c r="B40" s="18" t="s">
        <v>42</v>
      </c>
      <c r="C40" s="19">
        <v>1750</v>
      </c>
      <c r="D40" s="19">
        <v>1.75</v>
      </c>
      <c r="E40" s="15">
        <f t="shared" si="2"/>
        <v>1751.75</v>
      </c>
      <c r="F40" s="15">
        <v>768.85</v>
      </c>
      <c r="G40" s="15">
        <v>0</v>
      </c>
      <c r="H40" s="16">
        <f t="shared" si="0"/>
        <v>982.9</v>
      </c>
    </row>
    <row r="41" spans="1:8" x14ac:dyDescent="0.25">
      <c r="A41" s="17">
        <v>54119</v>
      </c>
      <c r="B41" s="18" t="s">
        <v>43</v>
      </c>
      <c r="C41" s="19">
        <v>2000</v>
      </c>
      <c r="D41" s="19">
        <v>25.76</v>
      </c>
      <c r="E41" s="15">
        <f t="shared" si="2"/>
        <v>2025.76</v>
      </c>
      <c r="F41" s="15">
        <v>329.83</v>
      </c>
      <c r="G41" s="15">
        <v>0</v>
      </c>
      <c r="H41" s="16">
        <f t="shared" si="0"/>
        <v>1695.93</v>
      </c>
    </row>
    <row r="42" spans="1:8" ht="15.75" thickBot="1" x14ac:dyDescent="0.3">
      <c r="A42" s="30">
        <v>54199</v>
      </c>
      <c r="B42" s="31" t="s">
        <v>44</v>
      </c>
      <c r="C42" s="32">
        <v>479395</v>
      </c>
      <c r="D42" s="32">
        <v>-7289.02</v>
      </c>
      <c r="E42" s="15">
        <f t="shared" si="2"/>
        <v>472105.98</v>
      </c>
      <c r="F42" s="15">
        <v>409713.73</v>
      </c>
      <c r="G42" s="15">
        <v>0</v>
      </c>
      <c r="H42" s="33">
        <f t="shared" si="0"/>
        <v>62392.25</v>
      </c>
    </row>
    <row r="43" spans="1:8" ht="15.75" thickBot="1" x14ac:dyDescent="0.3">
      <c r="A43" s="34"/>
      <c r="B43" s="35" t="s">
        <v>45</v>
      </c>
      <c r="C43" s="36">
        <f>SUM(C25:C42)</f>
        <v>678035</v>
      </c>
      <c r="D43" s="36">
        <f>SUM(D25:D42)</f>
        <v>-1070.1600000000008</v>
      </c>
      <c r="E43" s="36">
        <f>SUM(E25:E42)</f>
        <v>676964.84</v>
      </c>
      <c r="F43" s="36">
        <f>SUM(F25:F42)</f>
        <v>483054.74</v>
      </c>
      <c r="G43" s="36">
        <f>SUM(G25:G42)</f>
        <v>0</v>
      </c>
      <c r="H43" s="37">
        <f t="shared" si="0"/>
        <v>193910.09999999998</v>
      </c>
    </row>
    <row r="44" spans="1:8" x14ac:dyDescent="0.25">
      <c r="A44" s="38"/>
      <c r="B44" s="39"/>
      <c r="C44" s="40"/>
      <c r="D44" s="40"/>
      <c r="E44" s="40"/>
      <c r="F44" s="40"/>
      <c r="G44" s="40"/>
      <c r="H44" s="41"/>
    </row>
    <row r="45" spans="1:8" x14ac:dyDescent="0.25">
      <c r="A45" s="38"/>
      <c r="B45" s="39"/>
      <c r="C45" s="40"/>
      <c r="D45" s="40"/>
      <c r="E45" s="40"/>
      <c r="F45" s="40"/>
      <c r="G45" s="40"/>
      <c r="H45" s="41"/>
    </row>
    <row r="46" spans="1:8" ht="15.75" thickBot="1" x14ac:dyDescent="0.3">
      <c r="A46" s="38"/>
      <c r="B46" s="39"/>
      <c r="C46" s="40"/>
      <c r="D46" s="40"/>
      <c r="E46" s="40"/>
      <c r="F46" s="40"/>
      <c r="G46" s="40"/>
      <c r="H46" s="41"/>
    </row>
    <row r="47" spans="1:8" ht="15.75" thickBot="1" x14ac:dyDescent="0.3">
      <c r="A47" s="5" t="s">
        <v>5</v>
      </c>
      <c r="B47" s="6" t="s">
        <v>6</v>
      </c>
      <c r="C47" s="42" t="s">
        <v>7</v>
      </c>
      <c r="D47" s="7" t="s">
        <v>8</v>
      </c>
      <c r="E47" s="43" t="s">
        <v>46</v>
      </c>
      <c r="F47" s="44" t="s">
        <v>10</v>
      </c>
      <c r="G47" s="98" t="s">
        <v>11</v>
      </c>
      <c r="H47" s="46" t="s">
        <v>12</v>
      </c>
    </row>
    <row r="48" spans="1:8" x14ac:dyDescent="0.25">
      <c r="A48" s="47">
        <v>54201</v>
      </c>
      <c r="B48" s="48" t="s">
        <v>47</v>
      </c>
      <c r="C48" s="49">
        <v>191255</v>
      </c>
      <c r="D48" s="49">
        <v>-1933.8</v>
      </c>
      <c r="E48" s="15">
        <f t="shared" ref="E48:E51" si="3">+C48+D48</f>
        <v>189321.2</v>
      </c>
      <c r="F48" s="15">
        <v>31557.54</v>
      </c>
      <c r="G48" s="15">
        <v>0</v>
      </c>
      <c r="H48" s="50">
        <f t="shared" si="0"/>
        <v>157763.66</v>
      </c>
    </row>
    <row r="49" spans="1:8" x14ac:dyDescent="0.25">
      <c r="A49" s="17">
        <v>54202</v>
      </c>
      <c r="B49" s="18" t="s">
        <v>48</v>
      </c>
      <c r="C49" s="19">
        <v>43800</v>
      </c>
      <c r="D49" s="19"/>
      <c r="E49" s="15">
        <f t="shared" si="3"/>
        <v>43800</v>
      </c>
      <c r="F49" s="15">
        <v>5505.44</v>
      </c>
      <c r="G49" s="15">
        <v>0</v>
      </c>
      <c r="H49" s="16">
        <f t="shared" si="0"/>
        <v>38294.559999999998</v>
      </c>
    </row>
    <row r="50" spans="1:8" x14ac:dyDescent="0.25">
      <c r="A50" s="30">
        <v>54203</v>
      </c>
      <c r="B50" s="31" t="s">
        <v>49</v>
      </c>
      <c r="C50" s="32">
        <v>188800</v>
      </c>
      <c r="D50" s="32">
        <v>-66.2</v>
      </c>
      <c r="E50" s="15">
        <f t="shared" si="3"/>
        <v>188733.8</v>
      </c>
      <c r="F50" s="15">
        <v>35956.400000000001</v>
      </c>
      <c r="G50" s="15">
        <v>0</v>
      </c>
      <c r="H50" s="33">
        <f t="shared" si="0"/>
        <v>152777.4</v>
      </c>
    </row>
    <row r="51" spans="1:8" x14ac:dyDescent="0.25">
      <c r="A51" s="17">
        <v>54204</v>
      </c>
      <c r="B51" s="18" t="s">
        <v>50</v>
      </c>
      <c r="C51" s="19">
        <v>1200</v>
      </c>
      <c r="D51" s="19"/>
      <c r="E51" s="15">
        <f t="shared" si="3"/>
        <v>1200</v>
      </c>
      <c r="F51" s="15"/>
      <c r="G51" s="15">
        <v>0</v>
      </c>
      <c r="H51" s="51">
        <f t="shared" si="0"/>
        <v>1200</v>
      </c>
    </row>
    <row r="52" spans="1:8" x14ac:dyDescent="0.25">
      <c r="A52" s="52"/>
      <c r="B52" s="23" t="s">
        <v>45</v>
      </c>
      <c r="C52" s="25">
        <f>SUM(C48:C51)</f>
        <v>425055</v>
      </c>
      <c r="D52" s="25">
        <f>SUM(D48:D51)</f>
        <v>-2000</v>
      </c>
      <c r="E52" s="25">
        <f>SUM(E48:E51)</f>
        <v>423055</v>
      </c>
      <c r="F52" s="25">
        <f>SUM(F48:F51)</f>
        <v>73019.38</v>
      </c>
      <c r="G52" s="25">
        <f>SUM(G48:G51)</f>
        <v>0</v>
      </c>
      <c r="H52" s="53">
        <f t="shared" si="0"/>
        <v>350035.62</v>
      </c>
    </row>
    <row r="53" spans="1:8" x14ac:dyDescent="0.25">
      <c r="A53" s="17">
        <v>54301</v>
      </c>
      <c r="B53" s="18" t="s">
        <v>51</v>
      </c>
      <c r="C53" s="19">
        <v>35000</v>
      </c>
      <c r="D53" s="19"/>
      <c r="E53" s="15">
        <f t="shared" ref="E53:E62" si="4">+C53+D53</f>
        <v>35000</v>
      </c>
      <c r="F53" s="15">
        <v>18805</v>
      </c>
      <c r="G53" s="15">
        <v>0</v>
      </c>
      <c r="H53" s="51">
        <f t="shared" si="0"/>
        <v>16195</v>
      </c>
    </row>
    <row r="54" spans="1:8" x14ac:dyDescent="0.25">
      <c r="A54" s="13">
        <v>54302</v>
      </c>
      <c r="B54" s="14" t="s">
        <v>52</v>
      </c>
      <c r="C54" s="15">
        <v>63000</v>
      </c>
      <c r="D54" s="15">
        <v>27.5</v>
      </c>
      <c r="E54" s="15">
        <f t="shared" si="4"/>
        <v>63027.5</v>
      </c>
      <c r="F54" s="15">
        <v>10083.790000000001</v>
      </c>
      <c r="G54" s="15">
        <v>0</v>
      </c>
      <c r="H54" s="16">
        <f t="shared" si="0"/>
        <v>52943.71</v>
      </c>
    </row>
    <row r="55" spans="1:8" x14ac:dyDescent="0.25">
      <c r="A55" s="17">
        <v>54304</v>
      </c>
      <c r="B55" s="18" t="s">
        <v>53</v>
      </c>
      <c r="C55" s="19">
        <v>2000</v>
      </c>
      <c r="D55" s="19"/>
      <c r="E55" s="15">
        <f t="shared" si="4"/>
        <v>2000</v>
      </c>
      <c r="F55" s="15"/>
      <c r="G55" s="15">
        <v>0</v>
      </c>
      <c r="H55" s="51">
        <f t="shared" si="0"/>
        <v>2000</v>
      </c>
    </row>
    <row r="56" spans="1:8" x14ac:dyDescent="0.25">
      <c r="A56" s="17">
        <v>54305</v>
      </c>
      <c r="B56" s="18" t="s">
        <v>54</v>
      </c>
      <c r="C56" s="19">
        <v>74200</v>
      </c>
      <c r="D56" s="19"/>
      <c r="E56" s="15">
        <f t="shared" si="4"/>
        <v>74200</v>
      </c>
      <c r="F56" s="15">
        <v>508.51</v>
      </c>
      <c r="G56" s="15">
        <v>0</v>
      </c>
      <c r="H56" s="51">
        <f t="shared" si="0"/>
        <v>73691.490000000005</v>
      </c>
    </row>
    <row r="57" spans="1:8" x14ac:dyDescent="0.25">
      <c r="A57" s="17">
        <v>54307</v>
      </c>
      <c r="B57" s="18" t="s">
        <v>55</v>
      </c>
      <c r="C57" s="19">
        <v>13000</v>
      </c>
      <c r="D57" s="19"/>
      <c r="E57" s="15">
        <f t="shared" si="4"/>
        <v>13000</v>
      </c>
      <c r="F57" s="15">
        <v>6087.36</v>
      </c>
      <c r="G57" s="15">
        <v>0</v>
      </c>
      <c r="H57" s="51">
        <f t="shared" si="0"/>
        <v>6912.64</v>
      </c>
    </row>
    <row r="58" spans="1:8" x14ac:dyDescent="0.25">
      <c r="A58" s="17">
        <v>54313</v>
      </c>
      <c r="B58" s="18" t="s">
        <v>56</v>
      </c>
      <c r="C58" s="19">
        <v>33900</v>
      </c>
      <c r="D58" s="19">
        <v>-30.2</v>
      </c>
      <c r="E58" s="15">
        <f t="shared" si="4"/>
        <v>33869.800000000003</v>
      </c>
      <c r="F58" s="15"/>
      <c r="G58" s="15">
        <v>0</v>
      </c>
      <c r="H58" s="51">
        <f t="shared" si="0"/>
        <v>33869.800000000003</v>
      </c>
    </row>
    <row r="59" spans="1:8" x14ac:dyDescent="0.25">
      <c r="A59" s="17">
        <v>54314</v>
      </c>
      <c r="B59" s="18" t="s">
        <v>57</v>
      </c>
      <c r="C59" s="19">
        <v>47000</v>
      </c>
      <c r="D59" s="19">
        <v>5200</v>
      </c>
      <c r="E59" s="15">
        <f t="shared" si="4"/>
        <v>52200</v>
      </c>
      <c r="F59" s="15">
        <v>3402</v>
      </c>
      <c r="G59" s="15">
        <v>0</v>
      </c>
      <c r="H59" s="51">
        <f t="shared" si="0"/>
        <v>48798</v>
      </c>
    </row>
    <row r="60" spans="1:8" x14ac:dyDescent="0.25">
      <c r="A60" s="17">
        <v>54316</v>
      </c>
      <c r="B60" s="18" t="s">
        <v>58</v>
      </c>
      <c r="C60" s="19">
        <v>24000</v>
      </c>
      <c r="D60" s="19"/>
      <c r="E60" s="15">
        <f t="shared" si="4"/>
        <v>24000</v>
      </c>
      <c r="F60" s="15">
        <v>22159.06</v>
      </c>
      <c r="G60" s="15">
        <v>0</v>
      </c>
      <c r="H60" s="51">
        <f t="shared" si="0"/>
        <v>1840.9399999999987</v>
      </c>
    </row>
    <row r="61" spans="1:8" x14ac:dyDescent="0.25">
      <c r="A61" s="17">
        <v>54317</v>
      </c>
      <c r="B61" s="18" t="s">
        <v>59</v>
      </c>
      <c r="C61" s="19">
        <v>584880</v>
      </c>
      <c r="D61" s="19"/>
      <c r="E61" s="15">
        <f t="shared" si="4"/>
        <v>584880</v>
      </c>
      <c r="F61" s="15">
        <v>246772.92</v>
      </c>
      <c r="G61" s="15">
        <v>0.6</v>
      </c>
      <c r="H61" s="51">
        <f t="shared" si="0"/>
        <v>338106.48</v>
      </c>
    </row>
    <row r="62" spans="1:8" x14ac:dyDescent="0.25">
      <c r="A62" s="17">
        <v>54399</v>
      </c>
      <c r="B62" s="18" t="s">
        <v>60</v>
      </c>
      <c r="C62" s="19">
        <v>49280</v>
      </c>
      <c r="D62" s="19">
        <v>-2127.14</v>
      </c>
      <c r="E62" s="15">
        <f t="shared" si="4"/>
        <v>47152.86</v>
      </c>
      <c r="F62" s="15">
        <v>34244.86</v>
      </c>
      <c r="G62" s="15">
        <v>0</v>
      </c>
      <c r="H62" s="51">
        <f t="shared" si="0"/>
        <v>12908</v>
      </c>
    </row>
    <row r="63" spans="1:8" x14ac:dyDescent="0.25">
      <c r="A63" s="52"/>
      <c r="B63" s="23" t="s">
        <v>45</v>
      </c>
      <c r="C63" s="25">
        <f>SUM(C53:C62)</f>
        <v>926260</v>
      </c>
      <c r="D63" s="25">
        <f>SUM(D53:D62)</f>
        <v>3070.1600000000003</v>
      </c>
      <c r="E63" s="25">
        <f>SUM(E53:E62)</f>
        <v>929330.16</v>
      </c>
      <c r="F63" s="25">
        <f>SUM(F53:F62)</f>
        <v>342063.5</v>
      </c>
      <c r="G63" s="25">
        <f>SUM(G53:G62)</f>
        <v>0.6</v>
      </c>
      <c r="H63" s="53">
        <f t="shared" si="0"/>
        <v>587266.06000000006</v>
      </c>
    </row>
    <row r="64" spans="1:8" x14ac:dyDescent="0.25">
      <c r="A64" s="17">
        <v>54402</v>
      </c>
      <c r="B64" s="18" t="s">
        <v>61</v>
      </c>
      <c r="C64" s="19">
        <v>8000</v>
      </c>
      <c r="D64" s="19"/>
      <c r="E64" s="15">
        <f t="shared" ref="E64:E66" si="5">+C64+D64</f>
        <v>8000</v>
      </c>
      <c r="F64" s="15">
        <v>1625.57</v>
      </c>
      <c r="G64" s="19">
        <v>0</v>
      </c>
      <c r="H64" s="51">
        <f t="shared" si="0"/>
        <v>6374.43</v>
      </c>
    </row>
    <row r="65" spans="1:9" x14ac:dyDescent="0.25">
      <c r="A65" s="17">
        <v>54403</v>
      </c>
      <c r="B65" s="18" t="s">
        <v>62</v>
      </c>
      <c r="C65" s="19">
        <v>11460</v>
      </c>
      <c r="D65" s="19"/>
      <c r="E65" s="15">
        <f t="shared" si="5"/>
        <v>11460</v>
      </c>
      <c r="F65" s="15">
        <v>1690</v>
      </c>
      <c r="G65" s="15">
        <v>0</v>
      </c>
      <c r="H65" s="51">
        <f t="shared" si="0"/>
        <v>9770</v>
      </c>
    </row>
    <row r="66" spans="1:9" x14ac:dyDescent="0.25">
      <c r="A66" s="17">
        <v>54404</v>
      </c>
      <c r="B66" s="18" t="s">
        <v>63</v>
      </c>
      <c r="C66" s="19">
        <v>20000</v>
      </c>
      <c r="D66" s="19"/>
      <c r="E66" s="15">
        <f t="shared" si="5"/>
        <v>20000</v>
      </c>
      <c r="F66" s="15">
        <v>6550</v>
      </c>
      <c r="G66" s="15">
        <v>0</v>
      </c>
      <c r="H66" s="51">
        <f t="shared" si="0"/>
        <v>13450</v>
      </c>
    </row>
    <row r="67" spans="1:9" x14ac:dyDescent="0.25">
      <c r="A67" s="52"/>
      <c r="B67" s="23" t="s">
        <v>45</v>
      </c>
      <c r="C67" s="25">
        <f>SUM(C64:C66)</f>
        <v>39460</v>
      </c>
      <c r="D67" s="25">
        <f>SUM(D64:D66)</f>
        <v>0</v>
      </c>
      <c r="E67" s="25">
        <f>SUM(E64:E66)</f>
        <v>39460</v>
      </c>
      <c r="F67" s="25">
        <f>SUM(F64:F66)</f>
        <v>9865.57</v>
      </c>
      <c r="G67" s="25">
        <f>SUM(G64:G66)</f>
        <v>0</v>
      </c>
      <c r="H67" s="53">
        <f t="shared" si="0"/>
        <v>29594.43</v>
      </c>
    </row>
    <row r="68" spans="1:9" x14ac:dyDescent="0.25">
      <c r="A68" s="17">
        <v>54505</v>
      </c>
      <c r="B68" s="18" t="s">
        <v>64</v>
      </c>
      <c r="C68" s="19">
        <v>4000</v>
      </c>
      <c r="D68" s="19"/>
      <c r="E68" s="15">
        <f t="shared" ref="E68:E69" si="6">+C68+D68</f>
        <v>4000</v>
      </c>
      <c r="F68" s="15">
        <v>0</v>
      </c>
      <c r="G68" s="15">
        <v>0</v>
      </c>
      <c r="H68" s="51">
        <f t="shared" si="0"/>
        <v>4000</v>
      </c>
    </row>
    <row r="69" spans="1:9" x14ac:dyDescent="0.25">
      <c r="A69" s="17">
        <v>54599</v>
      </c>
      <c r="B69" s="18" t="s">
        <v>65</v>
      </c>
      <c r="C69" s="19">
        <v>34100</v>
      </c>
      <c r="D69" s="19"/>
      <c r="E69" s="15">
        <f t="shared" si="6"/>
        <v>34100</v>
      </c>
      <c r="F69" s="15">
        <v>0</v>
      </c>
      <c r="G69" s="15">
        <v>0</v>
      </c>
      <c r="H69" s="51">
        <f t="shared" si="0"/>
        <v>34100</v>
      </c>
    </row>
    <row r="70" spans="1:9" x14ac:dyDescent="0.25">
      <c r="A70" s="52"/>
      <c r="B70" s="23" t="s">
        <v>45</v>
      </c>
      <c r="C70" s="25">
        <f>SUM(C68:C69)</f>
        <v>38100</v>
      </c>
      <c r="D70" s="25">
        <f>SUM(D68:D69)</f>
        <v>0</v>
      </c>
      <c r="E70" s="25">
        <f>SUM(E68:E69)</f>
        <v>38100</v>
      </c>
      <c r="F70" s="25">
        <f>SUM(F68:F69)</f>
        <v>0</v>
      </c>
      <c r="G70" s="25">
        <f>SUM(G68:G69)</f>
        <v>0</v>
      </c>
      <c r="H70" s="51">
        <f t="shared" si="0"/>
        <v>38100</v>
      </c>
    </row>
    <row r="71" spans="1:9" x14ac:dyDescent="0.25">
      <c r="A71" s="54"/>
      <c r="B71" s="23" t="s">
        <v>26</v>
      </c>
      <c r="C71" s="25">
        <f>+C70+C67+C63+C52+C43</f>
        <v>2106910</v>
      </c>
      <c r="D71" s="25">
        <f>+D70+D67+D63+D52+D43</f>
        <v>0</v>
      </c>
      <c r="E71" s="26">
        <f>+E70+E67+E63+E52+E43</f>
        <v>2106910</v>
      </c>
      <c r="F71" s="27">
        <f>+F70+F67+F63+F52+F43</f>
        <v>908003.19</v>
      </c>
      <c r="G71" s="99">
        <f>+G70+G67+G63+G52+G43</f>
        <v>0.6</v>
      </c>
      <c r="H71" s="56">
        <f t="shared" si="0"/>
        <v>1198906.21</v>
      </c>
    </row>
    <row r="72" spans="1:9" x14ac:dyDescent="0.25">
      <c r="A72" s="17">
        <v>55599</v>
      </c>
      <c r="B72" s="18" t="s">
        <v>66</v>
      </c>
      <c r="C72" s="19">
        <v>3400</v>
      </c>
      <c r="D72" s="19"/>
      <c r="E72" s="15">
        <f>+C72+D72</f>
        <v>3400</v>
      </c>
      <c r="F72" s="15">
        <v>2718.64</v>
      </c>
      <c r="G72" s="15">
        <v>0</v>
      </c>
      <c r="H72" s="51">
        <f t="shared" si="0"/>
        <v>681.36000000000013</v>
      </c>
    </row>
    <row r="73" spans="1:9" x14ac:dyDescent="0.25">
      <c r="A73" s="52"/>
      <c r="B73" s="23" t="s">
        <v>45</v>
      </c>
      <c r="C73" s="25">
        <f>SUM(C72)</f>
        <v>3400</v>
      </c>
      <c r="D73" s="25">
        <f>SUM(D72)</f>
        <v>0</v>
      </c>
      <c r="E73" s="25">
        <f>SUM(E72)</f>
        <v>3400</v>
      </c>
      <c r="F73" s="25">
        <f>SUM(F72)</f>
        <v>2718.64</v>
      </c>
      <c r="G73" s="25">
        <f>SUM(G72)</f>
        <v>0</v>
      </c>
      <c r="H73" s="51">
        <f t="shared" si="0"/>
        <v>681.36000000000013</v>
      </c>
    </row>
    <row r="74" spans="1:9" x14ac:dyDescent="0.25">
      <c r="A74" s="17">
        <v>55601</v>
      </c>
      <c r="B74" s="18" t="s">
        <v>67</v>
      </c>
      <c r="C74" s="19">
        <v>47000</v>
      </c>
      <c r="D74" s="19"/>
      <c r="E74" s="15">
        <f t="shared" ref="E74:E76" si="7">+C74+D74</f>
        <v>47000</v>
      </c>
      <c r="F74" s="15">
        <v>10362.94</v>
      </c>
      <c r="G74" s="15">
        <v>0</v>
      </c>
      <c r="H74" s="51">
        <f t="shared" ref="H74:H97" si="8">+E74-F74-G74</f>
        <v>36637.06</v>
      </c>
    </row>
    <row r="75" spans="1:9" x14ac:dyDescent="0.25">
      <c r="A75" s="17">
        <v>55602</v>
      </c>
      <c r="B75" s="18" t="s">
        <v>68</v>
      </c>
      <c r="C75" s="19">
        <v>36000</v>
      </c>
      <c r="D75" s="19">
        <v>0</v>
      </c>
      <c r="E75" s="15">
        <f t="shared" si="7"/>
        <v>36000</v>
      </c>
      <c r="F75" s="15">
        <v>10843.73</v>
      </c>
      <c r="G75" s="15">
        <v>0</v>
      </c>
      <c r="H75" s="51">
        <f t="shared" si="8"/>
        <v>25156.27</v>
      </c>
    </row>
    <row r="76" spans="1:9" x14ac:dyDescent="0.25">
      <c r="A76" s="17">
        <v>55603</v>
      </c>
      <c r="B76" s="18" t="s">
        <v>69</v>
      </c>
      <c r="C76" s="19">
        <v>25</v>
      </c>
      <c r="D76" s="19">
        <v>0</v>
      </c>
      <c r="E76" s="15">
        <f t="shared" si="7"/>
        <v>25</v>
      </c>
      <c r="F76" s="15">
        <v>0</v>
      </c>
      <c r="G76" s="19">
        <v>0</v>
      </c>
      <c r="H76" s="51">
        <f t="shared" si="8"/>
        <v>25</v>
      </c>
    </row>
    <row r="77" spans="1:9" x14ac:dyDescent="0.25">
      <c r="A77" s="52"/>
      <c r="B77" s="23" t="s">
        <v>45</v>
      </c>
      <c r="C77" s="25">
        <f>SUM(C74:C76)</f>
        <v>83025</v>
      </c>
      <c r="D77" s="25">
        <f>SUM(D74:D75)</f>
        <v>0</v>
      </c>
      <c r="E77" s="25">
        <f>SUM(E74:E76)</f>
        <v>83025</v>
      </c>
      <c r="F77" s="25">
        <f>SUM(F74:F76)</f>
        <v>21206.67</v>
      </c>
      <c r="G77" s="25">
        <f>SUM(G74:G76)</f>
        <v>0</v>
      </c>
      <c r="H77" s="51">
        <f t="shared" si="8"/>
        <v>61818.33</v>
      </c>
      <c r="I77" s="57"/>
    </row>
    <row r="78" spans="1:9" x14ac:dyDescent="0.25">
      <c r="A78" s="54"/>
      <c r="B78" s="23" t="s">
        <v>26</v>
      </c>
      <c r="C78" s="25">
        <f>+C77+C73</f>
        <v>86425</v>
      </c>
      <c r="D78" s="25">
        <f>+D73+D77</f>
        <v>0</v>
      </c>
      <c r="E78" s="26">
        <f>+E77+E73</f>
        <v>86425</v>
      </c>
      <c r="F78" s="27">
        <f>+F77+F73</f>
        <v>23925.309999999998</v>
      </c>
      <c r="G78" s="99">
        <f>+G73+G77</f>
        <v>0</v>
      </c>
      <c r="H78" s="56">
        <f t="shared" si="8"/>
        <v>62499.69</v>
      </c>
      <c r="I78" s="57"/>
    </row>
    <row r="79" spans="1:9" x14ac:dyDescent="0.25">
      <c r="A79" s="17">
        <v>56303</v>
      </c>
      <c r="B79" s="18" t="s">
        <v>70</v>
      </c>
      <c r="C79" s="19">
        <v>4000</v>
      </c>
      <c r="D79" s="19"/>
      <c r="E79" s="15">
        <f t="shared" ref="E79:E80" si="9">+C79+D79</f>
        <v>4000</v>
      </c>
      <c r="F79" s="15"/>
      <c r="G79" s="19">
        <v>0</v>
      </c>
      <c r="H79" s="51">
        <f t="shared" si="8"/>
        <v>4000</v>
      </c>
      <c r="I79" s="58"/>
    </row>
    <row r="80" spans="1:9" x14ac:dyDescent="0.25">
      <c r="A80" s="17">
        <v>56304</v>
      </c>
      <c r="B80" s="18" t="s">
        <v>71</v>
      </c>
      <c r="C80" s="19">
        <v>0</v>
      </c>
      <c r="D80" s="19">
        <v>0</v>
      </c>
      <c r="E80" s="15">
        <f t="shared" si="9"/>
        <v>0</v>
      </c>
      <c r="F80" s="15">
        <v>0</v>
      </c>
      <c r="G80" s="19">
        <v>0</v>
      </c>
      <c r="H80" s="51">
        <f t="shared" si="8"/>
        <v>0</v>
      </c>
      <c r="I80" s="58"/>
    </row>
    <row r="81" spans="1:9" x14ac:dyDescent="0.25">
      <c r="A81" s="52"/>
      <c r="B81" s="23" t="s">
        <v>45</v>
      </c>
      <c r="C81" s="25">
        <f>C80+C79</f>
        <v>4000</v>
      </c>
      <c r="D81" s="25">
        <f>SUM(D79:D80)</f>
        <v>0</v>
      </c>
      <c r="E81" s="25">
        <f>SUM(E79:E80)</f>
        <v>4000</v>
      </c>
      <c r="F81" s="25">
        <f>SUM(F79:F80)</f>
        <v>0</v>
      </c>
      <c r="G81" s="25">
        <f>SUM(G79)</f>
        <v>0</v>
      </c>
      <c r="H81" s="53">
        <f t="shared" si="8"/>
        <v>4000</v>
      </c>
      <c r="I81" s="58"/>
    </row>
    <row r="82" spans="1:9" x14ac:dyDescent="0.25">
      <c r="A82" s="17">
        <v>56404</v>
      </c>
      <c r="B82" s="18" t="s">
        <v>72</v>
      </c>
      <c r="C82" s="19">
        <v>5500</v>
      </c>
      <c r="D82" s="19"/>
      <c r="E82" s="15">
        <f>+C82+D82</f>
        <v>5500</v>
      </c>
      <c r="F82" s="15">
        <v>0</v>
      </c>
      <c r="G82" s="19">
        <v>0</v>
      </c>
      <c r="H82" s="51">
        <f t="shared" si="8"/>
        <v>5500</v>
      </c>
      <c r="I82" s="58"/>
    </row>
    <row r="83" spans="1:9" ht="15.75" thickBot="1" x14ac:dyDescent="0.3">
      <c r="A83" s="59"/>
      <c r="B83" s="60" t="s">
        <v>45</v>
      </c>
      <c r="C83" s="61">
        <f>SUM(C82)</f>
        <v>5500</v>
      </c>
      <c r="D83" s="61">
        <f>SUM(D82)</f>
        <v>0</v>
      </c>
      <c r="E83" s="61">
        <f>SUM(E82)</f>
        <v>5500</v>
      </c>
      <c r="F83" s="61">
        <f>SUM(F82)</f>
        <v>0</v>
      </c>
      <c r="G83" s="61">
        <f>SUM(G82)</f>
        <v>0</v>
      </c>
      <c r="H83" s="62">
        <f t="shared" si="8"/>
        <v>5500</v>
      </c>
      <c r="I83" s="58"/>
    </row>
    <row r="84" spans="1:9" ht="15.75" thickBot="1" x14ac:dyDescent="0.3">
      <c r="A84" s="63"/>
      <c r="B84" s="64" t="s">
        <v>26</v>
      </c>
      <c r="C84" s="65">
        <f>+C81+C83</f>
        <v>9500</v>
      </c>
      <c r="D84" s="65">
        <f t="shared" ref="D84:H84" si="10">+D81+D83</f>
        <v>0</v>
      </c>
      <c r="E84" s="66">
        <f t="shared" si="10"/>
        <v>9500</v>
      </c>
      <c r="F84" s="67">
        <f t="shared" si="10"/>
        <v>0</v>
      </c>
      <c r="G84" s="100">
        <f t="shared" si="10"/>
        <v>0</v>
      </c>
      <c r="H84" s="69">
        <f t="shared" si="10"/>
        <v>9500</v>
      </c>
      <c r="I84" s="58"/>
    </row>
    <row r="85" spans="1:9" x14ac:dyDescent="0.25">
      <c r="A85" s="39"/>
      <c r="B85" s="39"/>
      <c r="C85" s="40"/>
      <c r="D85" s="40"/>
      <c r="E85" s="40"/>
      <c r="F85" s="40"/>
      <c r="G85" s="40"/>
      <c r="H85" s="40"/>
      <c r="I85" s="58"/>
    </row>
    <row r="86" spans="1:9" x14ac:dyDescent="0.25">
      <c r="A86" s="39"/>
      <c r="B86" s="39"/>
      <c r="C86" s="40"/>
      <c r="D86" s="40"/>
      <c r="E86" s="40"/>
      <c r="F86" s="40"/>
      <c r="G86" s="40"/>
      <c r="H86" s="40"/>
      <c r="I86" s="58"/>
    </row>
    <row r="87" spans="1:9" x14ac:dyDescent="0.25">
      <c r="A87" s="39"/>
      <c r="B87" s="39"/>
      <c r="C87" s="40"/>
      <c r="D87" s="40"/>
      <c r="E87" s="40"/>
      <c r="F87" s="40"/>
      <c r="G87" s="40"/>
      <c r="H87" s="40"/>
      <c r="I87" s="58"/>
    </row>
    <row r="88" spans="1:9" ht="15.75" thickBot="1" x14ac:dyDescent="0.3">
      <c r="A88" s="39"/>
      <c r="B88" s="39"/>
      <c r="C88" s="40"/>
      <c r="D88" s="40"/>
      <c r="E88" s="40"/>
      <c r="F88" s="40"/>
      <c r="G88" s="40"/>
      <c r="H88" s="40"/>
      <c r="I88" s="58"/>
    </row>
    <row r="89" spans="1:9" ht="15.75" thickBot="1" x14ac:dyDescent="0.3">
      <c r="A89" s="5" t="s">
        <v>5</v>
      </c>
      <c r="B89" s="6" t="s">
        <v>6</v>
      </c>
      <c r="C89" s="42" t="s">
        <v>7</v>
      </c>
      <c r="D89" s="7" t="s">
        <v>8</v>
      </c>
      <c r="E89" s="43" t="s">
        <v>46</v>
      </c>
      <c r="F89" s="44" t="s">
        <v>10</v>
      </c>
      <c r="G89" s="98" t="s">
        <v>11</v>
      </c>
      <c r="H89" s="46" t="s">
        <v>12</v>
      </c>
      <c r="I89" s="58"/>
    </row>
    <row r="90" spans="1:9" x14ac:dyDescent="0.25">
      <c r="A90" s="70">
        <v>61101</v>
      </c>
      <c r="B90" s="71" t="s">
        <v>73</v>
      </c>
      <c r="C90" s="72">
        <v>5000</v>
      </c>
      <c r="D90" s="72"/>
      <c r="E90" s="49">
        <f t="shared" ref="E90:E94" si="11">+C90+D90</f>
        <v>5000</v>
      </c>
      <c r="F90" s="49">
        <v>0</v>
      </c>
      <c r="G90" s="72">
        <v>0</v>
      </c>
      <c r="H90" s="50">
        <f t="shared" si="8"/>
        <v>5000</v>
      </c>
      <c r="I90" s="73"/>
    </row>
    <row r="91" spans="1:9" x14ac:dyDescent="0.25">
      <c r="A91" s="52">
        <v>61102</v>
      </c>
      <c r="B91" s="74" t="s">
        <v>74</v>
      </c>
      <c r="C91" s="20">
        <v>15000</v>
      </c>
      <c r="D91" s="20"/>
      <c r="E91" s="15">
        <f t="shared" si="11"/>
        <v>15000</v>
      </c>
      <c r="F91" s="15">
        <v>0</v>
      </c>
      <c r="G91" s="20">
        <v>0</v>
      </c>
      <c r="H91" s="51">
        <f t="shared" si="8"/>
        <v>15000</v>
      </c>
      <c r="I91" s="73"/>
    </row>
    <row r="92" spans="1:9" x14ac:dyDescent="0.25">
      <c r="A92" s="52">
        <v>61103</v>
      </c>
      <c r="B92" s="74" t="s">
        <v>75</v>
      </c>
      <c r="C92" s="20">
        <v>500</v>
      </c>
      <c r="D92" s="20"/>
      <c r="E92" s="15">
        <f t="shared" si="11"/>
        <v>500</v>
      </c>
      <c r="F92" s="15">
        <v>0</v>
      </c>
      <c r="G92" s="20">
        <v>0</v>
      </c>
      <c r="H92" s="51">
        <f t="shared" si="8"/>
        <v>500</v>
      </c>
      <c r="I92" s="73"/>
    </row>
    <row r="93" spans="1:9" x14ac:dyDescent="0.25">
      <c r="A93" s="52">
        <v>61104</v>
      </c>
      <c r="B93" s="74" t="s">
        <v>76</v>
      </c>
      <c r="C93" s="20">
        <v>15055</v>
      </c>
      <c r="D93" s="20"/>
      <c r="E93" s="15">
        <f t="shared" si="11"/>
        <v>15055</v>
      </c>
      <c r="F93" s="15">
        <v>0</v>
      </c>
      <c r="G93" s="20">
        <v>0</v>
      </c>
      <c r="H93" s="51">
        <f t="shared" si="8"/>
        <v>15055</v>
      </c>
      <c r="I93" s="73"/>
    </row>
    <row r="94" spans="1:9" x14ac:dyDescent="0.25">
      <c r="A94" s="17">
        <v>61108</v>
      </c>
      <c r="B94" s="18" t="s">
        <v>42</v>
      </c>
      <c r="C94" s="19">
        <v>1000</v>
      </c>
      <c r="D94" s="19"/>
      <c r="E94" s="15">
        <f t="shared" si="11"/>
        <v>1000</v>
      </c>
      <c r="F94" s="15">
        <v>0</v>
      </c>
      <c r="G94" s="19">
        <v>0</v>
      </c>
      <c r="H94" s="51">
        <f t="shared" si="8"/>
        <v>1000</v>
      </c>
      <c r="I94" s="58"/>
    </row>
    <row r="95" spans="1:9" x14ac:dyDescent="0.25">
      <c r="A95" s="52"/>
      <c r="B95" s="23" t="s">
        <v>45</v>
      </c>
      <c r="C95" s="25">
        <f>SUM(C90:C94)</f>
        <v>36555</v>
      </c>
      <c r="D95" s="25">
        <f>SUM(D90:D94)</f>
        <v>0</v>
      </c>
      <c r="E95" s="25">
        <f>SUM(E90:E94)</f>
        <v>36555</v>
      </c>
      <c r="F95" s="25">
        <f>SUM(F90:F94)</f>
        <v>0</v>
      </c>
      <c r="G95" s="25">
        <f>SUM(G94)</f>
        <v>0</v>
      </c>
      <c r="H95" s="53">
        <f t="shared" si="8"/>
        <v>36555</v>
      </c>
      <c r="I95" s="58"/>
    </row>
    <row r="96" spans="1:9" x14ac:dyDescent="0.25">
      <c r="A96" s="17">
        <v>61403</v>
      </c>
      <c r="B96" s="18" t="s">
        <v>77</v>
      </c>
      <c r="C96" s="19">
        <v>0</v>
      </c>
      <c r="D96" s="19"/>
      <c r="E96" s="15">
        <f>+C96+D96</f>
        <v>0</v>
      </c>
      <c r="F96" s="19">
        <v>0</v>
      </c>
      <c r="G96" s="19">
        <v>0</v>
      </c>
      <c r="H96" s="51">
        <f t="shared" si="8"/>
        <v>0</v>
      </c>
      <c r="I96" s="58"/>
    </row>
    <row r="97" spans="1:9" ht="15.75" thickBot="1" x14ac:dyDescent="0.3">
      <c r="A97" s="75"/>
      <c r="B97" s="76" t="s">
        <v>45</v>
      </c>
      <c r="C97" s="77">
        <f>+C96</f>
        <v>0</v>
      </c>
      <c r="D97" s="77">
        <f>+D96</f>
        <v>0</v>
      </c>
      <c r="E97" s="78">
        <f>+E96</f>
        <v>0</v>
      </c>
      <c r="F97" s="78">
        <f>+F96</f>
        <v>0</v>
      </c>
      <c r="G97" s="78">
        <f>SUM(G96)</f>
        <v>0</v>
      </c>
      <c r="H97" s="79">
        <f t="shared" si="8"/>
        <v>0</v>
      </c>
      <c r="I97" s="58"/>
    </row>
    <row r="98" spans="1:9" ht="15.75" thickBot="1" x14ac:dyDescent="0.3">
      <c r="A98" s="80"/>
      <c r="B98" s="81" t="s">
        <v>26</v>
      </c>
      <c r="C98" s="82">
        <f>+C95+C97</f>
        <v>36555</v>
      </c>
      <c r="D98" s="82">
        <f>+D97+D95</f>
        <v>0</v>
      </c>
      <c r="E98" s="83">
        <f>+E97+E95</f>
        <v>36555</v>
      </c>
      <c r="F98" s="84">
        <f>+F97+F95</f>
        <v>0</v>
      </c>
      <c r="G98" s="101">
        <v>0</v>
      </c>
      <c r="H98" s="86">
        <f>+H97+H95</f>
        <v>36555</v>
      </c>
      <c r="I98" s="58"/>
    </row>
    <row r="99" spans="1:9" x14ac:dyDescent="0.25">
      <c r="A99" s="87"/>
      <c r="B99" s="88" t="s">
        <v>78</v>
      </c>
      <c r="C99" s="89">
        <f>+C98+C84+C78+C71+C24</f>
        <v>9475399</v>
      </c>
      <c r="D99" s="90">
        <f>+D98+D84+D78+D71+D24</f>
        <v>0</v>
      </c>
      <c r="E99" s="91">
        <f>+E24+E71+E78+E98+E84</f>
        <v>9475399</v>
      </c>
      <c r="F99" s="92">
        <f>+F24+F71+F78+F98+F84</f>
        <v>2636563.7600000002</v>
      </c>
      <c r="G99" s="102">
        <f>+G24+G71+G78+G98+G84</f>
        <v>75065.740000000005</v>
      </c>
      <c r="H99" s="94">
        <f>+E99-F99-G99</f>
        <v>6763769.5</v>
      </c>
      <c r="I99" s="57"/>
    </row>
    <row r="100" spans="1:9" x14ac:dyDescent="0.25">
      <c r="C100" s="95"/>
      <c r="D100" s="95"/>
      <c r="E100" s="95"/>
      <c r="F100" s="95"/>
      <c r="G100" s="95"/>
      <c r="H100" s="57"/>
      <c r="I100" s="57"/>
    </row>
    <row r="101" spans="1:9" x14ac:dyDescent="0.25">
      <c r="C101" s="95"/>
      <c r="D101" s="95"/>
      <c r="E101" s="95"/>
      <c r="F101" s="95"/>
      <c r="G101" s="95"/>
      <c r="H101" s="57"/>
      <c r="I101" s="57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1"/>
  <sheetViews>
    <sheetView workbookViewId="0">
      <selection sqref="A1:I101"/>
    </sheetView>
  </sheetViews>
  <sheetFormatPr baseColWidth="10" defaultRowHeight="15" x14ac:dyDescent="0.25"/>
  <cols>
    <col min="2" max="2" width="33.42578125" customWidth="1"/>
    <col min="3" max="4" width="15.5703125" customWidth="1"/>
    <col min="5" max="5" width="15.85546875" customWidth="1"/>
    <col min="6" max="6" width="14.85546875" customWidth="1"/>
    <col min="7" max="7" width="15.140625" customWidth="1"/>
    <col min="8" max="8" width="15.7109375" customWidth="1"/>
  </cols>
  <sheetData>
    <row r="2" spans="1:9" ht="15.75" x14ac:dyDescent="0.25">
      <c r="A2" s="1"/>
      <c r="B2" s="124" t="s">
        <v>0</v>
      </c>
      <c r="C2" s="124"/>
      <c r="D2" s="124"/>
      <c r="E2" s="124"/>
      <c r="F2" s="124"/>
      <c r="G2" s="124"/>
      <c r="H2" s="124"/>
      <c r="I2" s="124"/>
    </row>
    <row r="3" spans="1:9" x14ac:dyDescent="0.25">
      <c r="A3" s="1"/>
      <c r="B3" s="125" t="s">
        <v>1</v>
      </c>
      <c r="C3" s="125"/>
      <c r="D3" s="125"/>
      <c r="E3" s="125"/>
      <c r="F3" s="125"/>
      <c r="G3" s="2"/>
      <c r="H3" s="1"/>
      <c r="I3" s="1"/>
    </row>
    <row r="4" spans="1:9" x14ac:dyDescent="0.25">
      <c r="A4" s="3"/>
      <c r="B4" s="125" t="s">
        <v>2</v>
      </c>
      <c r="C4" s="125"/>
      <c r="D4" s="125"/>
      <c r="E4" s="125"/>
      <c r="F4" s="125"/>
      <c r="G4" s="2"/>
      <c r="H4" s="3"/>
      <c r="I4" s="1"/>
    </row>
    <row r="5" spans="1:9" x14ac:dyDescent="0.25">
      <c r="A5" s="3"/>
      <c r="B5" s="2"/>
      <c r="C5" s="2"/>
      <c r="D5" s="2"/>
      <c r="E5" s="2"/>
      <c r="F5" s="2"/>
      <c r="G5" s="2"/>
      <c r="H5" s="3"/>
      <c r="I5" s="1"/>
    </row>
    <row r="6" spans="1:9" x14ac:dyDescent="0.25">
      <c r="A6" s="126" t="s">
        <v>3</v>
      </c>
      <c r="B6" s="126"/>
      <c r="C6" s="126"/>
      <c r="D6" s="126"/>
      <c r="E6" s="126"/>
      <c r="F6" s="126"/>
      <c r="G6" s="126"/>
      <c r="H6" s="126"/>
      <c r="I6" s="1"/>
    </row>
    <row r="7" spans="1:9" ht="15.75" thickBot="1" x14ac:dyDescent="0.3">
      <c r="A7" s="4"/>
      <c r="B7" s="126" t="s">
        <v>80</v>
      </c>
      <c r="C7" s="126"/>
      <c r="D7" s="126"/>
      <c r="E7" s="126"/>
      <c r="F7" s="126"/>
      <c r="G7" s="126"/>
      <c r="H7" s="126"/>
      <c r="I7" s="1"/>
    </row>
    <row r="8" spans="1:9" ht="15.75" thickBot="1" x14ac:dyDescent="0.3">
      <c r="A8" s="5" t="s">
        <v>5</v>
      </c>
      <c r="B8" s="6" t="s">
        <v>6</v>
      </c>
      <c r="C8" s="7" t="s">
        <v>7</v>
      </c>
      <c r="D8" s="7" t="s">
        <v>8</v>
      </c>
      <c r="E8" s="8" t="s">
        <v>9</v>
      </c>
      <c r="F8" s="9" t="s">
        <v>10</v>
      </c>
      <c r="G8" s="96" t="s">
        <v>11</v>
      </c>
      <c r="H8" s="11" t="s">
        <v>12</v>
      </c>
      <c r="I8" s="12"/>
    </row>
    <row r="9" spans="1:9" x14ac:dyDescent="0.25">
      <c r="A9" s="13">
        <v>51101</v>
      </c>
      <c r="B9" s="14" t="s">
        <v>13</v>
      </c>
      <c r="C9" s="15">
        <v>4981600</v>
      </c>
      <c r="D9" s="15">
        <v>-17608.13</v>
      </c>
      <c r="E9" s="15">
        <f>+C9+D9</f>
        <v>4963991.87</v>
      </c>
      <c r="F9" s="15">
        <v>1596689.69</v>
      </c>
      <c r="G9" s="15">
        <v>46233.86</v>
      </c>
      <c r="H9" s="16">
        <f t="shared" ref="H9:H73" si="0">+E9-F9-G9</f>
        <v>3321068.3200000003</v>
      </c>
    </row>
    <row r="10" spans="1:9" x14ac:dyDescent="0.25">
      <c r="A10" s="17">
        <v>51103</v>
      </c>
      <c r="B10" s="18" t="s">
        <v>14</v>
      </c>
      <c r="C10" s="19">
        <v>181800</v>
      </c>
      <c r="D10" s="15"/>
      <c r="E10" s="15">
        <f t="shared" ref="E10:E23" si="1">+C10+D10</f>
        <v>181800</v>
      </c>
      <c r="F10" s="15"/>
      <c r="G10" s="15">
        <v>0</v>
      </c>
      <c r="H10" s="16">
        <f t="shared" si="0"/>
        <v>181800</v>
      </c>
    </row>
    <row r="11" spans="1:9" x14ac:dyDescent="0.25">
      <c r="A11" s="17">
        <v>51107</v>
      </c>
      <c r="B11" s="18" t="s">
        <v>15</v>
      </c>
      <c r="C11" s="19">
        <v>0</v>
      </c>
      <c r="D11" s="19"/>
      <c r="E11" s="15">
        <f t="shared" si="1"/>
        <v>0</v>
      </c>
      <c r="F11" s="15"/>
      <c r="G11" s="15">
        <v>0</v>
      </c>
      <c r="H11" s="16">
        <f t="shared" si="0"/>
        <v>0</v>
      </c>
    </row>
    <row r="12" spans="1:9" x14ac:dyDescent="0.25">
      <c r="A12" s="17">
        <v>51201</v>
      </c>
      <c r="B12" s="18" t="s">
        <v>16</v>
      </c>
      <c r="C12" s="19">
        <v>1068700</v>
      </c>
      <c r="D12" s="20">
        <v>-9715.98</v>
      </c>
      <c r="E12" s="15">
        <f t="shared" si="1"/>
        <v>1058984.02</v>
      </c>
      <c r="F12" s="15">
        <v>319433.67</v>
      </c>
      <c r="G12" s="15">
        <v>27078.69</v>
      </c>
      <c r="H12" s="16">
        <f t="shared" si="0"/>
        <v>712471.66000000015</v>
      </c>
    </row>
    <row r="13" spans="1:9" x14ac:dyDescent="0.25">
      <c r="A13" s="17">
        <v>51203</v>
      </c>
      <c r="B13" s="18" t="s">
        <v>14</v>
      </c>
      <c r="C13" s="19">
        <v>30600</v>
      </c>
      <c r="D13" s="19"/>
      <c r="E13" s="15">
        <f t="shared" si="1"/>
        <v>30600</v>
      </c>
      <c r="F13" s="15"/>
      <c r="G13" s="15">
        <v>0</v>
      </c>
      <c r="H13" s="16">
        <f t="shared" si="0"/>
        <v>30600</v>
      </c>
    </row>
    <row r="14" spans="1:9" x14ac:dyDescent="0.25">
      <c r="A14" s="17">
        <v>51207</v>
      </c>
      <c r="B14" s="18" t="s">
        <v>15</v>
      </c>
      <c r="C14" s="19">
        <v>0</v>
      </c>
      <c r="D14" s="19"/>
      <c r="E14" s="15">
        <f t="shared" si="1"/>
        <v>0</v>
      </c>
      <c r="F14" s="15"/>
      <c r="G14" s="15">
        <v>0</v>
      </c>
      <c r="H14" s="16">
        <f t="shared" si="0"/>
        <v>0</v>
      </c>
    </row>
    <row r="15" spans="1:9" x14ac:dyDescent="0.25">
      <c r="A15" s="17">
        <v>51401</v>
      </c>
      <c r="B15" s="18" t="s">
        <v>17</v>
      </c>
      <c r="C15" s="19">
        <v>331890</v>
      </c>
      <c r="D15" s="19">
        <v>-3112.63</v>
      </c>
      <c r="E15" s="15">
        <f t="shared" si="1"/>
        <v>328777.37</v>
      </c>
      <c r="F15" s="15">
        <v>98088.24</v>
      </c>
      <c r="G15" s="15">
        <v>9422.4500000000007</v>
      </c>
      <c r="H15" s="16">
        <f t="shared" si="0"/>
        <v>221266.68</v>
      </c>
    </row>
    <row r="16" spans="1:9" x14ac:dyDescent="0.25">
      <c r="A16" s="17">
        <v>51402</v>
      </c>
      <c r="B16" s="18" t="s">
        <v>18</v>
      </c>
      <c r="C16" s="19">
        <v>57985</v>
      </c>
      <c r="D16" s="19">
        <v>-599.15</v>
      </c>
      <c r="E16" s="15">
        <f t="shared" si="1"/>
        <v>57385.85</v>
      </c>
      <c r="F16" s="15">
        <v>16927.400000000001</v>
      </c>
      <c r="G16" s="15">
        <v>1797.45</v>
      </c>
      <c r="H16" s="16">
        <f t="shared" si="0"/>
        <v>38661</v>
      </c>
    </row>
    <row r="17" spans="1:8" x14ac:dyDescent="0.25">
      <c r="A17" s="17">
        <v>51501</v>
      </c>
      <c r="B17" s="18" t="s">
        <v>19</v>
      </c>
      <c r="C17" s="19">
        <v>320785</v>
      </c>
      <c r="D17" s="19">
        <v>25842.85</v>
      </c>
      <c r="E17" s="15">
        <f t="shared" si="1"/>
        <v>346627.85</v>
      </c>
      <c r="F17" s="15">
        <v>108732.09</v>
      </c>
      <c r="G17" s="15">
        <v>10984.72</v>
      </c>
      <c r="H17" s="16">
        <f t="shared" si="0"/>
        <v>226911.03999999998</v>
      </c>
    </row>
    <row r="18" spans="1:8" x14ac:dyDescent="0.25">
      <c r="A18" s="17">
        <v>51502</v>
      </c>
      <c r="B18" s="18" t="s">
        <v>20</v>
      </c>
      <c r="C18" s="19">
        <v>72140</v>
      </c>
      <c r="D18" s="19">
        <v>5193.04</v>
      </c>
      <c r="E18" s="15">
        <f t="shared" si="1"/>
        <v>77333.039999999994</v>
      </c>
      <c r="F18" s="15">
        <v>23827.11</v>
      </c>
      <c r="G18" s="15">
        <v>2845.85</v>
      </c>
      <c r="H18" s="16">
        <f t="shared" si="0"/>
        <v>50660.079999999994</v>
      </c>
    </row>
    <row r="19" spans="1:8" x14ac:dyDescent="0.25">
      <c r="A19" s="17">
        <v>51601</v>
      </c>
      <c r="B19" s="18" t="s">
        <v>21</v>
      </c>
      <c r="C19" s="19">
        <v>46625</v>
      </c>
      <c r="D19" s="19"/>
      <c r="E19" s="15">
        <f t="shared" si="1"/>
        <v>46625</v>
      </c>
      <c r="F19" s="15">
        <v>15543.04</v>
      </c>
      <c r="G19" s="15">
        <v>0</v>
      </c>
      <c r="H19" s="16">
        <f t="shared" si="0"/>
        <v>31081.96</v>
      </c>
    </row>
    <row r="20" spans="1:8" x14ac:dyDescent="0.25">
      <c r="A20" s="17">
        <v>51701</v>
      </c>
      <c r="B20" s="18" t="s">
        <v>22</v>
      </c>
      <c r="C20" s="19">
        <v>54989</v>
      </c>
      <c r="D20" s="19">
        <v>-6455.34</v>
      </c>
      <c r="E20" s="15">
        <f t="shared" si="1"/>
        <v>48533.66</v>
      </c>
      <c r="F20" s="15">
        <v>48522.51</v>
      </c>
      <c r="G20" s="15">
        <v>11.15</v>
      </c>
      <c r="H20" s="16">
        <f t="shared" si="0"/>
        <v>1.4548362514688051E-12</v>
      </c>
    </row>
    <row r="21" spans="1:8" x14ac:dyDescent="0.25">
      <c r="A21" s="17">
        <v>51702</v>
      </c>
      <c r="B21" s="18" t="s">
        <v>23</v>
      </c>
      <c r="C21" s="19"/>
      <c r="D21" s="19">
        <v>6455.34</v>
      </c>
      <c r="E21" s="15">
        <f t="shared" si="1"/>
        <v>6455.34</v>
      </c>
      <c r="F21" s="15">
        <v>6455.34</v>
      </c>
      <c r="G21" s="15"/>
      <c r="H21" s="16">
        <f t="shared" si="0"/>
        <v>0</v>
      </c>
    </row>
    <row r="22" spans="1:8" x14ac:dyDescent="0.25">
      <c r="A22" s="17">
        <v>51903</v>
      </c>
      <c r="B22" s="18" t="s">
        <v>24</v>
      </c>
      <c r="C22" s="19">
        <v>71895</v>
      </c>
      <c r="D22" s="19"/>
      <c r="E22" s="15">
        <f t="shared" si="1"/>
        <v>71895</v>
      </c>
      <c r="F22" s="15">
        <v>22035.33</v>
      </c>
      <c r="G22" s="15">
        <v>9459.67</v>
      </c>
      <c r="H22" s="16">
        <f t="shared" si="0"/>
        <v>40400</v>
      </c>
    </row>
    <row r="23" spans="1:8" x14ac:dyDescent="0.25">
      <c r="A23" s="17">
        <v>51999</v>
      </c>
      <c r="B23" s="18" t="s">
        <v>25</v>
      </c>
      <c r="C23" s="19">
        <v>17000</v>
      </c>
      <c r="D23" s="19"/>
      <c r="E23" s="15">
        <f t="shared" si="1"/>
        <v>17000</v>
      </c>
      <c r="F23" s="15"/>
      <c r="G23" s="21">
        <v>0</v>
      </c>
      <c r="H23" s="16">
        <f t="shared" si="0"/>
        <v>17000</v>
      </c>
    </row>
    <row r="24" spans="1:8" x14ac:dyDescent="0.25">
      <c r="A24" s="22"/>
      <c r="B24" s="23" t="s">
        <v>26</v>
      </c>
      <c r="C24" s="24">
        <f>SUM(C9:C23)</f>
        <v>7236009</v>
      </c>
      <c r="D24" s="25">
        <f>SUM(D9:D23)</f>
        <v>0</v>
      </c>
      <c r="E24" s="26">
        <f>SUM(E9:E23)</f>
        <v>7236009</v>
      </c>
      <c r="F24" s="27">
        <f>SUM(F9:F23)</f>
        <v>2256254.4199999995</v>
      </c>
      <c r="G24" s="97">
        <f>SUM(G9:G23)</f>
        <v>107833.84</v>
      </c>
      <c r="H24" s="29">
        <f t="shared" si="0"/>
        <v>4871920.74</v>
      </c>
    </row>
    <row r="25" spans="1:8" x14ac:dyDescent="0.25">
      <c r="A25" s="17">
        <v>54101</v>
      </c>
      <c r="B25" s="18" t="s">
        <v>27</v>
      </c>
      <c r="C25" s="19">
        <v>52905</v>
      </c>
      <c r="D25" s="19">
        <v>12088</v>
      </c>
      <c r="E25" s="15">
        <f t="shared" ref="E25:E42" si="2">+C25+D25</f>
        <v>64993</v>
      </c>
      <c r="F25" s="15">
        <v>50647.87</v>
      </c>
      <c r="G25" s="15">
        <v>0</v>
      </c>
      <c r="H25" s="16">
        <f t="shared" si="0"/>
        <v>14345.129999999997</v>
      </c>
    </row>
    <row r="26" spans="1:8" x14ac:dyDescent="0.25">
      <c r="A26" s="17">
        <v>54103</v>
      </c>
      <c r="B26" s="18" t="s">
        <v>28</v>
      </c>
      <c r="C26" s="19">
        <v>1000</v>
      </c>
      <c r="D26" s="19"/>
      <c r="E26" s="15">
        <f t="shared" si="2"/>
        <v>1000</v>
      </c>
      <c r="F26" s="15">
        <v>54</v>
      </c>
      <c r="G26" s="15">
        <v>0</v>
      </c>
      <c r="H26" s="16">
        <f t="shared" si="0"/>
        <v>946</v>
      </c>
    </row>
    <row r="27" spans="1:8" x14ac:dyDescent="0.25">
      <c r="A27" s="17">
        <v>54104</v>
      </c>
      <c r="B27" s="18" t="s">
        <v>29</v>
      </c>
      <c r="C27" s="19">
        <v>53150</v>
      </c>
      <c r="D27" s="19">
        <v>-1720</v>
      </c>
      <c r="E27" s="15">
        <f t="shared" si="2"/>
        <v>51430</v>
      </c>
      <c r="F27" s="15">
        <v>1755.7</v>
      </c>
      <c r="G27" s="15">
        <v>0</v>
      </c>
      <c r="H27" s="16">
        <f t="shared" si="0"/>
        <v>49674.3</v>
      </c>
    </row>
    <row r="28" spans="1:8" x14ac:dyDescent="0.25">
      <c r="A28" s="17">
        <v>54105</v>
      </c>
      <c r="B28" s="18" t="s">
        <v>30</v>
      </c>
      <c r="C28" s="19">
        <v>17135</v>
      </c>
      <c r="D28" s="19">
        <v>298.08999999999997</v>
      </c>
      <c r="E28" s="15">
        <f t="shared" si="2"/>
        <v>17433.09</v>
      </c>
      <c r="F28" s="15">
        <v>16771.7</v>
      </c>
      <c r="G28" s="15">
        <v>0</v>
      </c>
      <c r="H28" s="16">
        <f t="shared" si="0"/>
        <v>661.38999999999942</v>
      </c>
    </row>
    <row r="29" spans="1:8" x14ac:dyDescent="0.25">
      <c r="A29" s="17">
        <v>54106</v>
      </c>
      <c r="B29" s="18" t="s">
        <v>31</v>
      </c>
      <c r="C29" s="19">
        <v>150</v>
      </c>
      <c r="D29" s="19">
        <v>87</v>
      </c>
      <c r="E29" s="15">
        <f t="shared" si="2"/>
        <v>237</v>
      </c>
      <c r="F29" s="15">
        <v>237</v>
      </c>
      <c r="G29" s="15">
        <v>0</v>
      </c>
      <c r="H29" s="16">
        <f t="shared" si="0"/>
        <v>0</v>
      </c>
    </row>
    <row r="30" spans="1:8" x14ac:dyDescent="0.25">
      <c r="A30" s="17">
        <v>54107</v>
      </c>
      <c r="B30" s="18" t="s">
        <v>32</v>
      </c>
      <c r="C30" s="19">
        <v>10800</v>
      </c>
      <c r="D30" s="19">
        <v>717.39</v>
      </c>
      <c r="E30" s="15">
        <f t="shared" si="2"/>
        <v>11517.39</v>
      </c>
      <c r="F30" s="15">
        <v>9489.69</v>
      </c>
      <c r="G30" s="15">
        <v>0</v>
      </c>
      <c r="H30" s="16">
        <f t="shared" si="0"/>
        <v>2027.6999999999989</v>
      </c>
    </row>
    <row r="31" spans="1:8" x14ac:dyDescent="0.25">
      <c r="A31" s="17">
        <v>54108</v>
      </c>
      <c r="B31" s="18" t="s">
        <v>33</v>
      </c>
      <c r="C31" s="19">
        <v>15000</v>
      </c>
      <c r="D31" s="19">
        <v>481.4</v>
      </c>
      <c r="E31" s="15">
        <f t="shared" si="2"/>
        <v>15481.4</v>
      </c>
      <c r="F31" s="15">
        <v>8481.4</v>
      </c>
      <c r="G31" s="15">
        <v>0</v>
      </c>
      <c r="H31" s="16">
        <f t="shared" si="0"/>
        <v>7000</v>
      </c>
    </row>
    <row r="32" spans="1:8" x14ac:dyDescent="0.25">
      <c r="A32" s="17">
        <v>54109</v>
      </c>
      <c r="B32" s="18" t="s">
        <v>34</v>
      </c>
      <c r="C32" s="19">
        <v>4000</v>
      </c>
      <c r="D32" s="19"/>
      <c r="E32" s="15">
        <f t="shared" si="2"/>
        <v>4000</v>
      </c>
      <c r="F32" s="15"/>
      <c r="G32" s="15">
        <v>0</v>
      </c>
      <c r="H32" s="16">
        <f t="shared" si="0"/>
        <v>4000</v>
      </c>
    </row>
    <row r="33" spans="1:8" x14ac:dyDescent="0.25">
      <c r="A33" s="17">
        <v>54110</v>
      </c>
      <c r="B33" s="18" t="s">
        <v>35</v>
      </c>
      <c r="C33" s="19">
        <v>20025</v>
      </c>
      <c r="D33" s="19"/>
      <c r="E33" s="15">
        <f t="shared" si="2"/>
        <v>20025</v>
      </c>
      <c r="F33" s="15">
        <v>21</v>
      </c>
      <c r="G33" s="15">
        <v>0</v>
      </c>
      <c r="H33" s="16">
        <f t="shared" si="0"/>
        <v>20004</v>
      </c>
    </row>
    <row r="34" spans="1:8" x14ac:dyDescent="0.25">
      <c r="A34" s="17">
        <v>54111</v>
      </c>
      <c r="B34" s="18" t="s">
        <v>36</v>
      </c>
      <c r="C34" s="19">
        <v>400</v>
      </c>
      <c r="D34" s="19">
        <v>-378.3</v>
      </c>
      <c r="E34" s="15">
        <f t="shared" si="2"/>
        <v>21.699999999999989</v>
      </c>
      <c r="F34" s="15">
        <v>21.7</v>
      </c>
      <c r="G34" s="15">
        <v>0</v>
      </c>
      <c r="H34" s="16">
        <f t="shared" si="0"/>
        <v>-1.0658141036401503E-14</v>
      </c>
    </row>
    <row r="35" spans="1:8" x14ac:dyDescent="0.25">
      <c r="A35" s="17">
        <v>54112</v>
      </c>
      <c r="B35" s="18" t="s">
        <v>37</v>
      </c>
      <c r="C35" s="19">
        <v>1400</v>
      </c>
      <c r="D35" s="19">
        <v>265.01</v>
      </c>
      <c r="E35" s="15">
        <f t="shared" si="2"/>
        <v>1665.01</v>
      </c>
      <c r="F35" s="15">
        <v>284.70999999999998</v>
      </c>
      <c r="G35" s="15">
        <v>0</v>
      </c>
      <c r="H35" s="16">
        <f t="shared" si="0"/>
        <v>1380.3</v>
      </c>
    </row>
    <row r="36" spans="1:8" x14ac:dyDescent="0.25">
      <c r="A36" s="17">
        <v>54113</v>
      </c>
      <c r="B36" s="18" t="s">
        <v>38</v>
      </c>
      <c r="C36" s="19">
        <v>900</v>
      </c>
      <c r="D36" s="19">
        <v>-481.4</v>
      </c>
      <c r="E36" s="15">
        <f t="shared" si="2"/>
        <v>418.6</v>
      </c>
      <c r="F36" s="15">
        <v>15</v>
      </c>
      <c r="G36" s="15">
        <v>0</v>
      </c>
      <c r="H36" s="16">
        <f t="shared" si="0"/>
        <v>403.6</v>
      </c>
    </row>
    <row r="37" spans="1:8" x14ac:dyDescent="0.25">
      <c r="A37" s="17">
        <v>54114</v>
      </c>
      <c r="B37" s="18" t="s">
        <v>39</v>
      </c>
      <c r="C37" s="19">
        <v>5425</v>
      </c>
      <c r="D37" s="19">
        <v>-426.04</v>
      </c>
      <c r="E37" s="15">
        <f t="shared" si="2"/>
        <v>4998.96</v>
      </c>
      <c r="F37" s="15">
        <v>4906.9799999999996</v>
      </c>
      <c r="G37" s="15">
        <v>0</v>
      </c>
      <c r="H37" s="16">
        <f t="shared" si="0"/>
        <v>91.980000000000473</v>
      </c>
    </row>
    <row r="38" spans="1:8" x14ac:dyDescent="0.25">
      <c r="A38" s="17">
        <v>54115</v>
      </c>
      <c r="B38" s="18" t="s">
        <v>40</v>
      </c>
      <c r="C38" s="19">
        <v>12000</v>
      </c>
      <c r="D38" s="19"/>
      <c r="E38" s="15">
        <f t="shared" si="2"/>
        <v>12000</v>
      </c>
      <c r="F38" s="15">
        <v>1017</v>
      </c>
      <c r="G38" s="15">
        <v>0</v>
      </c>
      <c r="H38" s="16">
        <f t="shared" si="0"/>
        <v>10983</v>
      </c>
    </row>
    <row r="39" spans="1:8" x14ac:dyDescent="0.25">
      <c r="A39" s="17">
        <v>54116</v>
      </c>
      <c r="B39" s="18" t="s">
        <v>41</v>
      </c>
      <c r="C39" s="19">
        <v>600</v>
      </c>
      <c r="D39" s="19">
        <v>35</v>
      </c>
      <c r="E39" s="15">
        <f t="shared" si="2"/>
        <v>635</v>
      </c>
      <c r="F39" s="15">
        <v>459.3</v>
      </c>
      <c r="G39" s="15">
        <v>0</v>
      </c>
      <c r="H39" s="16">
        <f t="shared" si="0"/>
        <v>175.7</v>
      </c>
    </row>
    <row r="40" spans="1:8" x14ac:dyDescent="0.25">
      <c r="A40" s="17">
        <v>54118</v>
      </c>
      <c r="B40" s="18" t="s">
        <v>42</v>
      </c>
      <c r="C40" s="19">
        <v>1750</v>
      </c>
      <c r="D40" s="19">
        <v>69.75</v>
      </c>
      <c r="E40" s="15">
        <f t="shared" si="2"/>
        <v>1819.75</v>
      </c>
      <c r="F40" s="15">
        <v>773.35</v>
      </c>
      <c r="G40" s="15">
        <v>0</v>
      </c>
      <c r="H40" s="16">
        <f t="shared" si="0"/>
        <v>1046.4000000000001</v>
      </c>
    </row>
    <row r="41" spans="1:8" x14ac:dyDescent="0.25">
      <c r="A41" s="17">
        <v>54119</v>
      </c>
      <c r="B41" s="18" t="s">
        <v>43</v>
      </c>
      <c r="C41" s="19">
        <v>2000</v>
      </c>
      <c r="D41" s="19">
        <v>329.81</v>
      </c>
      <c r="E41" s="15">
        <f t="shared" si="2"/>
        <v>2329.81</v>
      </c>
      <c r="F41" s="15">
        <v>506.63</v>
      </c>
      <c r="G41" s="15">
        <v>0</v>
      </c>
      <c r="H41" s="16">
        <f t="shared" si="0"/>
        <v>1823.1799999999998</v>
      </c>
    </row>
    <row r="42" spans="1:8" ht="15.75" thickBot="1" x14ac:dyDescent="0.3">
      <c r="A42" s="30">
        <v>54199</v>
      </c>
      <c r="B42" s="31" t="s">
        <v>44</v>
      </c>
      <c r="C42" s="32">
        <v>479395</v>
      </c>
      <c r="D42" s="32">
        <v>-15083.8</v>
      </c>
      <c r="E42" s="15">
        <f t="shared" si="2"/>
        <v>464311.2</v>
      </c>
      <c r="F42" s="15">
        <v>409721.02</v>
      </c>
      <c r="G42" s="15">
        <v>0</v>
      </c>
      <c r="H42" s="33">
        <f t="shared" si="0"/>
        <v>54590.179999999993</v>
      </c>
    </row>
    <row r="43" spans="1:8" ht="15.75" thickBot="1" x14ac:dyDescent="0.3">
      <c r="A43" s="34"/>
      <c r="B43" s="35" t="s">
        <v>45</v>
      </c>
      <c r="C43" s="36">
        <f>SUM(C25:C42)</f>
        <v>678035</v>
      </c>
      <c r="D43" s="36">
        <f>SUM(D25:D42)</f>
        <v>-3718.09</v>
      </c>
      <c r="E43" s="36">
        <f>SUM(E25:E42)</f>
        <v>674316.91</v>
      </c>
      <c r="F43" s="36">
        <f>SUM(F25:F42)</f>
        <v>505164.05000000005</v>
      </c>
      <c r="G43" s="36">
        <f>SUM(G25:G42)</f>
        <v>0</v>
      </c>
      <c r="H43" s="37">
        <f t="shared" si="0"/>
        <v>169152.86</v>
      </c>
    </row>
    <row r="44" spans="1:8" x14ac:dyDescent="0.25">
      <c r="A44" s="38"/>
      <c r="B44" s="39"/>
      <c r="C44" s="40"/>
      <c r="D44" s="40"/>
      <c r="E44" s="40"/>
      <c r="F44" s="40"/>
      <c r="G44" s="40"/>
      <c r="H44" s="41"/>
    </row>
    <row r="45" spans="1:8" x14ac:dyDescent="0.25">
      <c r="A45" s="38"/>
      <c r="B45" s="39"/>
      <c r="C45" s="40"/>
      <c r="D45" s="40"/>
      <c r="E45" s="40"/>
      <c r="F45" s="40"/>
      <c r="G45" s="40"/>
      <c r="H45" s="41"/>
    </row>
    <row r="46" spans="1:8" ht="15.75" thickBot="1" x14ac:dyDescent="0.3">
      <c r="A46" s="38"/>
      <c r="B46" s="39"/>
      <c r="C46" s="40"/>
      <c r="D46" s="40"/>
      <c r="E46" s="40"/>
      <c r="F46" s="40"/>
      <c r="G46" s="40"/>
      <c r="H46" s="41"/>
    </row>
    <row r="47" spans="1:8" ht="15.75" thickBot="1" x14ac:dyDescent="0.3">
      <c r="A47" s="5" t="s">
        <v>5</v>
      </c>
      <c r="B47" s="6" t="s">
        <v>6</v>
      </c>
      <c r="C47" s="42" t="s">
        <v>7</v>
      </c>
      <c r="D47" s="7" t="s">
        <v>8</v>
      </c>
      <c r="E47" s="43" t="s">
        <v>46</v>
      </c>
      <c r="F47" s="44" t="s">
        <v>10</v>
      </c>
      <c r="G47" s="98" t="s">
        <v>11</v>
      </c>
      <c r="H47" s="46" t="s">
        <v>12</v>
      </c>
    </row>
    <row r="48" spans="1:8" x14ac:dyDescent="0.25">
      <c r="A48" s="47">
        <v>54201</v>
      </c>
      <c r="B48" s="48" t="s">
        <v>47</v>
      </c>
      <c r="C48" s="49">
        <v>191255</v>
      </c>
      <c r="D48" s="49">
        <v>-1933.8</v>
      </c>
      <c r="E48" s="15">
        <f t="shared" ref="E48:E51" si="3">+C48+D48</f>
        <v>189321.2</v>
      </c>
      <c r="F48" s="15">
        <v>41604.239999999998</v>
      </c>
      <c r="G48" s="15">
        <v>19595.759999999998</v>
      </c>
      <c r="H48" s="50">
        <f t="shared" si="0"/>
        <v>128121.20000000003</v>
      </c>
    </row>
    <row r="49" spans="1:8" x14ac:dyDescent="0.25">
      <c r="A49" s="17">
        <v>54202</v>
      </c>
      <c r="B49" s="18" t="s">
        <v>48</v>
      </c>
      <c r="C49" s="19">
        <v>43800</v>
      </c>
      <c r="D49" s="19"/>
      <c r="E49" s="15">
        <f t="shared" si="3"/>
        <v>43800</v>
      </c>
      <c r="F49" s="15">
        <v>7637.1</v>
      </c>
      <c r="G49" s="15">
        <v>6884.1</v>
      </c>
      <c r="H49" s="16">
        <f t="shared" si="0"/>
        <v>29278.800000000003</v>
      </c>
    </row>
    <row r="50" spans="1:8" x14ac:dyDescent="0.25">
      <c r="A50" s="30">
        <v>54203</v>
      </c>
      <c r="B50" s="31" t="s">
        <v>49</v>
      </c>
      <c r="C50" s="32">
        <v>188800</v>
      </c>
      <c r="D50" s="32">
        <v>-31.55</v>
      </c>
      <c r="E50" s="15">
        <f t="shared" si="3"/>
        <v>188768.45</v>
      </c>
      <c r="F50" s="15">
        <v>40587.85</v>
      </c>
      <c r="G50" s="15">
        <v>26872</v>
      </c>
      <c r="H50" s="33">
        <f t="shared" si="0"/>
        <v>121308.6</v>
      </c>
    </row>
    <row r="51" spans="1:8" x14ac:dyDescent="0.25">
      <c r="A51" s="17">
        <v>54204</v>
      </c>
      <c r="B51" s="18" t="s">
        <v>50</v>
      </c>
      <c r="C51" s="19">
        <v>1200</v>
      </c>
      <c r="D51" s="19"/>
      <c r="E51" s="15">
        <f t="shared" si="3"/>
        <v>1200</v>
      </c>
      <c r="F51" s="15"/>
      <c r="G51" s="15">
        <v>400</v>
      </c>
      <c r="H51" s="51">
        <f t="shared" si="0"/>
        <v>800</v>
      </c>
    </row>
    <row r="52" spans="1:8" x14ac:dyDescent="0.25">
      <c r="A52" s="52"/>
      <c r="B52" s="23" t="s">
        <v>45</v>
      </c>
      <c r="C52" s="25">
        <f>SUM(C48:C51)</f>
        <v>425055</v>
      </c>
      <c r="D52" s="25">
        <f>SUM(D48:D51)</f>
        <v>-1965.35</v>
      </c>
      <c r="E52" s="25">
        <f>SUM(E48:E51)</f>
        <v>423089.65</v>
      </c>
      <c r="F52" s="25">
        <f>SUM(F48:F51)</f>
        <v>89829.19</v>
      </c>
      <c r="G52" s="25">
        <f>SUM(G48:G51)</f>
        <v>53751.86</v>
      </c>
      <c r="H52" s="53">
        <f t="shared" si="0"/>
        <v>279508.60000000003</v>
      </c>
    </row>
    <row r="53" spans="1:8" x14ac:dyDescent="0.25">
      <c r="A53" s="17">
        <v>54301</v>
      </c>
      <c r="B53" s="18" t="s">
        <v>51</v>
      </c>
      <c r="C53" s="19">
        <v>35000</v>
      </c>
      <c r="D53" s="19"/>
      <c r="E53" s="15">
        <f t="shared" ref="E53:E62" si="4">+C53+D53</f>
        <v>35000</v>
      </c>
      <c r="F53" s="15">
        <v>19120</v>
      </c>
      <c r="G53" s="15">
        <v>0</v>
      </c>
      <c r="H53" s="51">
        <f t="shared" si="0"/>
        <v>15880</v>
      </c>
    </row>
    <row r="54" spans="1:8" x14ac:dyDescent="0.25">
      <c r="A54" s="13">
        <v>54302</v>
      </c>
      <c r="B54" s="14" t="s">
        <v>52</v>
      </c>
      <c r="C54" s="15">
        <v>63000</v>
      </c>
      <c r="D54" s="15">
        <v>41.18</v>
      </c>
      <c r="E54" s="15">
        <f t="shared" si="4"/>
        <v>63041.18</v>
      </c>
      <c r="F54" s="15">
        <v>12301.75</v>
      </c>
      <c r="G54" s="15">
        <v>0</v>
      </c>
      <c r="H54" s="16">
        <f t="shared" si="0"/>
        <v>50739.43</v>
      </c>
    </row>
    <row r="55" spans="1:8" x14ac:dyDescent="0.25">
      <c r="A55" s="17">
        <v>54304</v>
      </c>
      <c r="B55" s="18" t="s">
        <v>53</v>
      </c>
      <c r="C55" s="19">
        <v>2000</v>
      </c>
      <c r="D55" s="19"/>
      <c r="E55" s="15">
        <f t="shared" si="4"/>
        <v>2000</v>
      </c>
      <c r="F55" s="15"/>
      <c r="G55" s="15">
        <v>0</v>
      </c>
      <c r="H55" s="51">
        <f t="shared" si="0"/>
        <v>2000</v>
      </c>
    </row>
    <row r="56" spans="1:8" x14ac:dyDescent="0.25">
      <c r="A56" s="17">
        <v>54305</v>
      </c>
      <c r="B56" s="18" t="s">
        <v>54</v>
      </c>
      <c r="C56" s="19">
        <v>74200</v>
      </c>
      <c r="D56" s="19"/>
      <c r="E56" s="15">
        <f t="shared" si="4"/>
        <v>74200</v>
      </c>
      <c r="F56" s="15">
        <v>508.51</v>
      </c>
      <c r="G56" s="15">
        <v>0</v>
      </c>
      <c r="H56" s="51">
        <f t="shared" si="0"/>
        <v>73691.490000000005</v>
      </c>
    </row>
    <row r="57" spans="1:8" x14ac:dyDescent="0.25">
      <c r="A57" s="17">
        <v>54307</v>
      </c>
      <c r="B57" s="18" t="s">
        <v>55</v>
      </c>
      <c r="C57" s="19">
        <v>13000</v>
      </c>
      <c r="D57" s="19"/>
      <c r="E57" s="15">
        <f t="shared" si="4"/>
        <v>13000</v>
      </c>
      <c r="F57" s="15">
        <v>6087.36</v>
      </c>
      <c r="G57" s="15">
        <v>0</v>
      </c>
      <c r="H57" s="51">
        <f t="shared" si="0"/>
        <v>6912.64</v>
      </c>
    </row>
    <row r="58" spans="1:8" x14ac:dyDescent="0.25">
      <c r="A58" s="17">
        <v>54313</v>
      </c>
      <c r="B58" s="18" t="s">
        <v>56</v>
      </c>
      <c r="C58" s="19">
        <v>33900</v>
      </c>
      <c r="D58" s="19">
        <v>-30.2</v>
      </c>
      <c r="E58" s="15">
        <f t="shared" si="4"/>
        <v>33869.800000000003</v>
      </c>
      <c r="F58" s="15"/>
      <c r="G58" s="15">
        <v>0</v>
      </c>
      <c r="H58" s="51">
        <f t="shared" si="0"/>
        <v>33869.800000000003</v>
      </c>
    </row>
    <row r="59" spans="1:8" x14ac:dyDescent="0.25">
      <c r="A59" s="17">
        <v>54314</v>
      </c>
      <c r="B59" s="18" t="s">
        <v>57</v>
      </c>
      <c r="C59" s="19">
        <v>47000</v>
      </c>
      <c r="D59" s="19">
        <v>5200</v>
      </c>
      <c r="E59" s="15">
        <f t="shared" si="4"/>
        <v>52200</v>
      </c>
      <c r="F59" s="15">
        <v>3402</v>
      </c>
      <c r="G59" s="15">
        <v>0</v>
      </c>
      <c r="H59" s="51">
        <f t="shared" si="0"/>
        <v>48798</v>
      </c>
    </row>
    <row r="60" spans="1:8" x14ac:dyDescent="0.25">
      <c r="A60" s="17">
        <v>54316</v>
      </c>
      <c r="B60" s="18" t="s">
        <v>58</v>
      </c>
      <c r="C60" s="19">
        <v>24000</v>
      </c>
      <c r="D60" s="19"/>
      <c r="E60" s="15">
        <f t="shared" si="4"/>
        <v>24000</v>
      </c>
      <c r="F60" s="15">
        <v>22159.06</v>
      </c>
      <c r="G60" s="15">
        <v>0</v>
      </c>
      <c r="H60" s="51">
        <f t="shared" si="0"/>
        <v>1840.9399999999987</v>
      </c>
    </row>
    <row r="61" spans="1:8" x14ac:dyDescent="0.25">
      <c r="A61" s="17">
        <v>54317</v>
      </c>
      <c r="B61" s="18" t="s">
        <v>59</v>
      </c>
      <c r="C61" s="19">
        <v>584880</v>
      </c>
      <c r="D61" s="19"/>
      <c r="E61" s="15">
        <f t="shared" si="4"/>
        <v>584880</v>
      </c>
      <c r="F61" s="15">
        <v>584872.92000000004</v>
      </c>
      <c r="G61" s="15">
        <v>0.6</v>
      </c>
      <c r="H61" s="51">
        <f t="shared" si="0"/>
        <v>6.4799999999580908</v>
      </c>
    </row>
    <row r="62" spans="1:8" x14ac:dyDescent="0.25">
      <c r="A62" s="17">
        <v>54399</v>
      </c>
      <c r="B62" s="18" t="s">
        <v>60</v>
      </c>
      <c r="C62" s="19">
        <v>49280</v>
      </c>
      <c r="D62" s="19">
        <v>-2122.54</v>
      </c>
      <c r="E62" s="15">
        <f t="shared" si="4"/>
        <v>47157.46</v>
      </c>
      <c r="F62" s="15">
        <v>34249.46</v>
      </c>
      <c r="G62" s="15">
        <v>0</v>
      </c>
      <c r="H62" s="51">
        <f t="shared" si="0"/>
        <v>12908</v>
      </c>
    </row>
    <row r="63" spans="1:8" x14ac:dyDescent="0.25">
      <c r="A63" s="52"/>
      <c r="B63" s="23" t="s">
        <v>45</v>
      </c>
      <c r="C63" s="25">
        <f>SUM(C53:C62)</f>
        <v>926260</v>
      </c>
      <c r="D63" s="25">
        <f>SUM(D53:D62)</f>
        <v>3088.4399999999996</v>
      </c>
      <c r="E63" s="25">
        <f>SUM(E53:E62)</f>
        <v>929348.44</v>
      </c>
      <c r="F63" s="25">
        <f>SUM(F53:F62)</f>
        <v>682701.06</v>
      </c>
      <c r="G63" s="25">
        <f>SUM(G53:G62)</f>
        <v>0.6</v>
      </c>
      <c r="H63" s="53">
        <f t="shared" si="0"/>
        <v>246646.77999999988</v>
      </c>
    </row>
    <row r="64" spans="1:8" x14ac:dyDescent="0.25">
      <c r="A64" s="17">
        <v>54402</v>
      </c>
      <c r="B64" s="18" t="s">
        <v>61</v>
      </c>
      <c r="C64" s="19">
        <v>8000</v>
      </c>
      <c r="D64" s="19"/>
      <c r="E64" s="15">
        <f t="shared" ref="E64:E66" si="5">+C64+D64</f>
        <v>8000</v>
      </c>
      <c r="F64" s="15">
        <v>1625.57</v>
      </c>
      <c r="G64" s="19">
        <v>0</v>
      </c>
      <c r="H64" s="51">
        <f t="shared" si="0"/>
        <v>6374.43</v>
      </c>
    </row>
    <row r="65" spans="1:9" x14ac:dyDescent="0.25">
      <c r="A65" s="17">
        <v>54403</v>
      </c>
      <c r="B65" s="18" t="s">
        <v>62</v>
      </c>
      <c r="C65" s="19">
        <v>11460</v>
      </c>
      <c r="D65" s="19"/>
      <c r="E65" s="15">
        <f t="shared" si="5"/>
        <v>11460</v>
      </c>
      <c r="F65" s="15">
        <v>2180</v>
      </c>
      <c r="G65" s="15">
        <v>0</v>
      </c>
      <c r="H65" s="51">
        <f t="shared" si="0"/>
        <v>9280</v>
      </c>
    </row>
    <row r="66" spans="1:9" x14ac:dyDescent="0.25">
      <c r="A66" s="17">
        <v>54404</v>
      </c>
      <c r="B66" s="18" t="s">
        <v>63</v>
      </c>
      <c r="C66" s="19">
        <v>20000</v>
      </c>
      <c r="D66" s="19">
        <v>2595</v>
      </c>
      <c r="E66" s="15">
        <f t="shared" si="5"/>
        <v>22595</v>
      </c>
      <c r="F66" s="15">
        <v>9820</v>
      </c>
      <c r="G66" s="15">
        <v>0</v>
      </c>
      <c r="H66" s="51">
        <f t="shared" si="0"/>
        <v>12775</v>
      </c>
    </row>
    <row r="67" spans="1:9" x14ac:dyDescent="0.25">
      <c r="A67" s="52"/>
      <c r="B67" s="23" t="s">
        <v>45</v>
      </c>
      <c r="C67" s="25">
        <f>SUM(C64:C66)</f>
        <v>39460</v>
      </c>
      <c r="D67" s="25">
        <f>SUM(D64:D66)</f>
        <v>2595</v>
      </c>
      <c r="E67" s="25">
        <f>SUM(E64:E66)</f>
        <v>42055</v>
      </c>
      <c r="F67" s="25">
        <f>SUM(F64:F66)</f>
        <v>13625.57</v>
      </c>
      <c r="G67" s="25">
        <f>SUM(G64:G66)</f>
        <v>0</v>
      </c>
      <c r="H67" s="53">
        <f t="shared" si="0"/>
        <v>28429.43</v>
      </c>
    </row>
    <row r="68" spans="1:9" x14ac:dyDescent="0.25">
      <c r="A68" s="17">
        <v>54505</v>
      </c>
      <c r="B68" s="18" t="s">
        <v>64</v>
      </c>
      <c r="C68" s="19">
        <v>4000</v>
      </c>
      <c r="D68" s="19"/>
      <c r="E68" s="15">
        <f t="shared" ref="E68:E69" si="6">+C68+D68</f>
        <v>4000</v>
      </c>
      <c r="F68" s="15">
        <v>0</v>
      </c>
      <c r="G68" s="15">
        <v>0</v>
      </c>
      <c r="H68" s="51">
        <f t="shared" si="0"/>
        <v>4000</v>
      </c>
    </row>
    <row r="69" spans="1:9" x14ac:dyDescent="0.25">
      <c r="A69" s="17">
        <v>54599</v>
      </c>
      <c r="B69" s="18" t="s">
        <v>65</v>
      </c>
      <c r="C69" s="19">
        <v>34100</v>
      </c>
      <c r="D69" s="19"/>
      <c r="E69" s="15">
        <f t="shared" si="6"/>
        <v>34100</v>
      </c>
      <c r="F69" s="15">
        <v>0</v>
      </c>
      <c r="G69" s="15">
        <v>0</v>
      </c>
      <c r="H69" s="51">
        <f t="shared" si="0"/>
        <v>34100</v>
      </c>
    </row>
    <row r="70" spans="1:9" x14ac:dyDescent="0.25">
      <c r="A70" s="52"/>
      <c r="B70" s="23" t="s">
        <v>45</v>
      </c>
      <c r="C70" s="25">
        <f>SUM(C68:C69)</f>
        <v>38100</v>
      </c>
      <c r="D70" s="25">
        <f>SUM(D68:D69)</f>
        <v>0</v>
      </c>
      <c r="E70" s="25">
        <f>SUM(E68:E69)</f>
        <v>38100</v>
      </c>
      <c r="F70" s="25">
        <f>SUM(F68:F69)</f>
        <v>0</v>
      </c>
      <c r="G70" s="25">
        <f>SUM(G68:G69)</f>
        <v>0</v>
      </c>
      <c r="H70" s="51">
        <f t="shared" si="0"/>
        <v>38100</v>
      </c>
    </row>
    <row r="71" spans="1:9" x14ac:dyDescent="0.25">
      <c r="A71" s="54"/>
      <c r="B71" s="23" t="s">
        <v>26</v>
      </c>
      <c r="C71" s="25">
        <f>+C70+C67+C63+C52+C43</f>
        <v>2106910</v>
      </c>
      <c r="D71" s="25">
        <f>+D70+D67+D63+D52+D43</f>
        <v>0</v>
      </c>
      <c r="E71" s="26">
        <f>+E70+E67+E63+E52+E43</f>
        <v>2106910</v>
      </c>
      <c r="F71" s="27">
        <f>+F70+F67+F63+F52+F43</f>
        <v>1291319.8700000001</v>
      </c>
      <c r="G71" s="99">
        <f>+G70+G67+G63+G52+G43</f>
        <v>53752.46</v>
      </c>
      <c r="H71" s="56">
        <f t="shared" si="0"/>
        <v>761837.66999999993</v>
      </c>
    </row>
    <row r="72" spans="1:9" x14ac:dyDescent="0.25">
      <c r="A72" s="17">
        <v>55599</v>
      </c>
      <c r="B72" s="18" t="s">
        <v>66</v>
      </c>
      <c r="C72" s="19">
        <v>3400</v>
      </c>
      <c r="D72" s="19"/>
      <c r="E72" s="15">
        <f>+C72+D72</f>
        <v>3400</v>
      </c>
      <c r="F72" s="15">
        <v>2718.64</v>
      </c>
      <c r="G72" s="15">
        <v>0</v>
      </c>
      <c r="H72" s="51">
        <f t="shared" si="0"/>
        <v>681.36000000000013</v>
      </c>
    </row>
    <row r="73" spans="1:9" x14ac:dyDescent="0.25">
      <c r="A73" s="52"/>
      <c r="B73" s="23" t="s">
        <v>45</v>
      </c>
      <c r="C73" s="25">
        <f>SUM(C72)</f>
        <v>3400</v>
      </c>
      <c r="D73" s="25">
        <f>SUM(D72)</f>
        <v>0</v>
      </c>
      <c r="E73" s="25">
        <f>SUM(E72)</f>
        <v>3400</v>
      </c>
      <c r="F73" s="25">
        <f>SUM(F72)</f>
        <v>2718.64</v>
      </c>
      <c r="G73" s="25">
        <f>SUM(G72)</f>
        <v>0</v>
      </c>
      <c r="H73" s="51">
        <f t="shared" si="0"/>
        <v>681.36000000000013</v>
      </c>
    </row>
    <row r="74" spans="1:9" x14ac:dyDescent="0.25">
      <c r="A74" s="17">
        <v>55601</v>
      </c>
      <c r="B74" s="18" t="s">
        <v>67</v>
      </c>
      <c r="C74" s="19">
        <v>47000</v>
      </c>
      <c r="D74" s="19">
        <v>1457.22</v>
      </c>
      <c r="E74" s="15">
        <f t="shared" ref="E74:E76" si="7">+C74+D74</f>
        <v>48457.22</v>
      </c>
      <c r="F74" s="15">
        <v>10362.94</v>
      </c>
      <c r="G74" s="15">
        <v>0</v>
      </c>
      <c r="H74" s="51">
        <f t="shared" ref="H74:H97" si="8">+E74-F74-G74</f>
        <v>38094.28</v>
      </c>
    </row>
    <row r="75" spans="1:9" x14ac:dyDescent="0.25">
      <c r="A75" s="17">
        <v>55602</v>
      </c>
      <c r="B75" s="18" t="s">
        <v>68</v>
      </c>
      <c r="C75" s="19">
        <v>36000</v>
      </c>
      <c r="D75" s="19">
        <v>21149.56</v>
      </c>
      <c r="E75" s="15">
        <f t="shared" si="7"/>
        <v>57149.56</v>
      </c>
      <c r="F75" s="15">
        <v>10911.91</v>
      </c>
      <c r="G75" s="15">
        <v>0</v>
      </c>
      <c r="H75" s="51">
        <f t="shared" si="8"/>
        <v>46237.649999999994</v>
      </c>
    </row>
    <row r="76" spans="1:9" x14ac:dyDescent="0.25">
      <c r="A76" s="17">
        <v>55603</v>
      </c>
      <c r="B76" s="18" t="s">
        <v>69</v>
      </c>
      <c r="C76" s="19">
        <v>25</v>
      </c>
      <c r="D76" s="19">
        <v>0</v>
      </c>
      <c r="E76" s="15">
        <f t="shared" si="7"/>
        <v>25</v>
      </c>
      <c r="F76" s="15">
        <v>25</v>
      </c>
      <c r="G76" s="19">
        <v>0</v>
      </c>
      <c r="H76" s="51">
        <f t="shared" si="8"/>
        <v>0</v>
      </c>
    </row>
    <row r="77" spans="1:9" x14ac:dyDescent="0.25">
      <c r="A77" s="52"/>
      <c r="B77" s="23" t="s">
        <v>45</v>
      </c>
      <c r="C77" s="25">
        <f>SUM(C74:C76)</f>
        <v>83025</v>
      </c>
      <c r="D77" s="25">
        <f>SUM(D74:D75)</f>
        <v>22606.780000000002</v>
      </c>
      <c r="E77" s="25">
        <f>SUM(E74:E76)</f>
        <v>105631.78</v>
      </c>
      <c r="F77" s="25">
        <f>SUM(F74:F76)</f>
        <v>21299.85</v>
      </c>
      <c r="G77" s="25">
        <f>SUM(G74:G76)</f>
        <v>0</v>
      </c>
      <c r="H77" s="51">
        <f t="shared" si="8"/>
        <v>84331.93</v>
      </c>
      <c r="I77" s="57"/>
    </row>
    <row r="78" spans="1:9" x14ac:dyDescent="0.25">
      <c r="A78" s="54"/>
      <c r="B78" s="23" t="s">
        <v>26</v>
      </c>
      <c r="C78" s="25">
        <f>+C77+C73</f>
        <v>86425</v>
      </c>
      <c r="D78" s="25">
        <f>+D73+D77</f>
        <v>22606.780000000002</v>
      </c>
      <c r="E78" s="26">
        <f>+E77+E73</f>
        <v>109031.78</v>
      </c>
      <c r="F78" s="27">
        <f>+F77+F73</f>
        <v>24018.489999999998</v>
      </c>
      <c r="G78" s="99">
        <f>+G73+G77</f>
        <v>0</v>
      </c>
      <c r="H78" s="56">
        <f t="shared" si="8"/>
        <v>85013.290000000008</v>
      </c>
      <c r="I78" s="57"/>
    </row>
    <row r="79" spans="1:9" x14ac:dyDescent="0.25">
      <c r="A79" s="17">
        <v>56303</v>
      </c>
      <c r="B79" s="18" t="s">
        <v>70</v>
      </c>
      <c r="C79" s="19">
        <v>4000</v>
      </c>
      <c r="D79" s="19"/>
      <c r="E79" s="15">
        <f t="shared" ref="E79:E80" si="9">+C79+D79</f>
        <v>4000</v>
      </c>
      <c r="F79" s="15"/>
      <c r="G79" s="19">
        <v>0</v>
      </c>
      <c r="H79" s="51">
        <f t="shared" si="8"/>
        <v>4000</v>
      </c>
      <c r="I79" s="58"/>
    </row>
    <row r="80" spans="1:9" x14ac:dyDescent="0.25">
      <c r="A80" s="17">
        <v>56304</v>
      </c>
      <c r="B80" s="18" t="s">
        <v>71</v>
      </c>
      <c r="C80" s="19">
        <v>0</v>
      </c>
      <c r="D80" s="19">
        <v>0</v>
      </c>
      <c r="E80" s="15">
        <f t="shared" si="9"/>
        <v>0</v>
      </c>
      <c r="F80" s="15">
        <v>0</v>
      </c>
      <c r="G80" s="19">
        <v>0</v>
      </c>
      <c r="H80" s="51">
        <f t="shared" si="8"/>
        <v>0</v>
      </c>
      <c r="I80" s="58"/>
    </row>
    <row r="81" spans="1:9" x14ac:dyDescent="0.25">
      <c r="A81" s="52"/>
      <c r="B81" s="23" t="s">
        <v>45</v>
      </c>
      <c r="C81" s="25">
        <f>C80+C79</f>
        <v>4000</v>
      </c>
      <c r="D81" s="25">
        <f>SUM(D79:D80)</f>
        <v>0</v>
      </c>
      <c r="E81" s="25">
        <f>SUM(E79:E80)</f>
        <v>4000</v>
      </c>
      <c r="F81" s="25">
        <f>SUM(F79:F80)</f>
        <v>0</v>
      </c>
      <c r="G81" s="25">
        <f>SUM(G79)</f>
        <v>0</v>
      </c>
      <c r="H81" s="53">
        <f t="shared" si="8"/>
        <v>4000</v>
      </c>
      <c r="I81" s="58"/>
    </row>
    <row r="82" spans="1:9" x14ac:dyDescent="0.25">
      <c r="A82" s="17">
        <v>56404</v>
      </c>
      <c r="B82" s="18" t="s">
        <v>72</v>
      </c>
      <c r="C82" s="19">
        <v>5500</v>
      </c>
      <c r="D82" s="19"/>
      <c r="E82" s="15">
        <f>+C82+D82</f>
        <v>5500</v>
      </c>
      <c r="F82" s="15">
        <v>5500</v>
      </c>
      <c r="G82" s="19">
        <v>0</v>
      </c>
      <c r="H82" s="51">
        <f t="shared" si="8"/>
        <v>0</v>
      </c>
      <c r="I82" s="58"/>
    </row>
    <row r="83" spans="1:9" ht="15.75" thickBot="1" x14ac:dyDescent="0.3">
      <c r="A83" s="59"/>
      <c r="B83" s="60" t="s">
        <v>45</v>
      </c>
      <c r="C83" s="61">
        <f>SUM(C82)</f>
        <v>5500</v>
      </c>
      <c r="D83" s="61">
        <f>SUM(D82)</f>
        <v>0</v>
      </c>
      <c r="E83" s="61">
        <f>SUM(E82)</f>
        <v>5500</v>
      </c>
      <c r="F83" s="61">
        <f>SUM(F82)</f>
        <v>5500</v>
      </c>
      <c r="G83" s="61">
        <f>SUM(G82)</f>
        <v>0</v>
      </c>
      <c r="H83" s="62">
        <f t="shared" si="8"/>
        <v>0</v>
      </c>
      <c r="I83" s="58"/>
    </row>
    <row r="84" spans="1:9" ht="15.75" thickBot="1" x14ac:dyDescent="0.3">
      <c r="A84" s="63"/>
      <c r="B84" s="64" t="s">
        <v>26</v>
      </c>
      <c r="C84" s="65">
        <f>+C81+C83</f>
        <v>9500</v>
      </c>
      <c r="D84" s="65">
        <f t="shared" ref="D84:H84" si="10">+D81+D83</f>
        <v>0</v>
      </c>
      <c r="E84" s="66">
        <f t="shared" si="10"/>
        <v>9500</v>
      </c>
      <c r="F84" s="67">
        <f t="shared" si="10"/>
        <v>5500</v>
      </c>
      <c r="G84" s="100">
        <f t="shared" si="10"/>
        <v>0</v>
      </c>
      <c r="H84" s="69">
        <f t="shared" si="10"/>
        <v>4000</v>
      </c>
      <c r="I84" s="58"/>
    </row>
    <row r="85" spans="1:9" x14ac:dyDescent="0.25">
      <c r="A85" s="39"/>
      <c r="B85" s="39"/>
      <c r="C85" s="40"/>
      <c r="D85" s="40"/>
      <c r="E85" s="40"/>
      <c r="F85" s="40"/>
      <c r="G85" s="40"/>
      <c r="H85" s="40"/>
      <c r="I85" s="58"/>
    </row>
    <row r="86" spans="1:9" x14ac:dyDescent="0.25">
      <c r="A86" s="39"/>
      <c r="B86" s="39"/>
      <c r="C86" s="40"/>
      <c r="D86" s="40"/>
      <c r="E86" s="40"/>
      <c r="F86" s="40"/>
      <c r="G86" s="40"/>
      <c r="H86" s="40"/>
      <c r="I86" s="58"/>
    </row>
    <row r="87" spans="1:9" x14ac:dyDescent="0.25">
      <c r="A87" s="39"/>
      <c r="B87" s="39"/>
      <c r="C87" s="40"/>
      <c r="D87" s="40"/>
      <c r="E87" s="40"/>
      <c r="F87" s="40"/>
      <c r="G87" s="40"/>
      <c r="H87" s="40"/>
      <c r="I87" s="58"/>
    </row>
    <row r="88" spans="1:9" ht="15.75" thickBot="1" x14ac:dyDescent="0.3">
      <c r="A88" s="39"/>
      <c r="B88" s="39"/>
      <c r="C88" s="40"/>
      <c r="D88" s="40"/>
      <c r="E88" s="40"/>
      <c r="F88" s="40"/>
      <c r="G88" s="40"/>
      <c r="H88" s="40"/>
      <c r="I88" s="58"/>
    </row>
    <row r="89" spans="1:9" ht="15.75" thickBot="1" x14ac:dyDescent="0.3">
      <c r="A89" s="5" t="s">
        <v>5</v>
      </c>
      <c r="B89" s="6" t="s">
        <v>6</v>
      </c>
      <c r="C89" s="42" t="s">
        <v>7</v>
      </c>
      <c r="D89" s="7" t="s">
        <v>8</v>
      </c>
      <c r="E89" s="43" t="s">
        <v>46</v>
      </c>
      <c r="F89" s="44" t="s">
        <v>10</v>
      </c>
      <c r="G89" s="98" t="s">
        <v>11</v>
      </c>
      <c r="H89" s="46" t="s">
        <v>12</v>
      </c>
      <c r="I89" s="58"/>
    </row>
    <row r="90" spans="1:9" x14ac:dyDescent="0.25">
      <c r="A90" s="70">
        <v>61101</v>
      </c>
      <c r="B90" s="71" t="s">
        <v>73</v>
      </c>
      <c r="C90" s="72">
        <v>5000</v>
      </c>
      <c r="D90" s="72">
        <v>-1457.22</v>
      </c>
      <c r="E90" s="49">
        <f t="shared" ref="E90:E94" si="11">+C90+D90</f>
        <v>3542.7799999999997</v>
      </c>
      <c r="F90" s="49">
        <v>0</v>
      </c>
      <c r="G90" s="72">
        <v>0</v>
      </c>
      <c r="H90" s="50">
        <f t="shared" si="8"/>
        <v>3542.7799999999997</v>
      </c>
      <c r="I90" s="73"/>
    </row>
    <row r="91" spans="1:9" x14ac:dyDescent="0.25">
      <c r="A91" s="52">
        <v>61102</v>
      </c>
      <c r="B91" s="74" t="s">
        <v>74</v>
      </c>
      <c r="C91" s="20">
        <v>15000</v>
      </c>
      <c r="D91" s="20">
        <v>-12053.29</v>
      </c>
      <c r="E91" s="15">
        <f t="shared" si="11"/>
        <v>2946.7099999999991</v>
      </c>
      <c r="F91" s="15">
        <v>0</v>
      </c>
      <c r="G91" s="20">
        <v>0</v>
      </c>
      <c r="H91" s="51">
        <f t="shared" si="8"/>
        <v>2946.7099999999991</v>
      </c>
      <c r="I91" s="73"/>
    </row>
    <row r="92" spans="1:9" x14ac:dyDescent="0.25">
      <c r="A92" s="52">
        <v>61103</v>
      </c>
      <c r="B92" s="74" t="s">
        <v>75</v>
      </c>
      <c r="C92" s="20">
        <v>500</v>
      </c>
      <c r="D92" s="20"/>
      <c r="E92" s="15">
        <f t="shared" si="11"/>
        <v>500</v>
      </c>
      <c r="F92" s="15">
        <v>0</v>
      </c>
      <c r="G92" s="20">
        <v>0</v>
      </c>
      <c r="H92" s="51">
        <f t="shared" si="8"/>
        <v>500</v>
      </c>
      <c r="I92" s="73"/>
    </row>
    <row r="93" spans="1:9" x14ac:dyDescent="0.25">
      <c r="A93" s="52">
        <v>61104</v>
      </c>
      <c r="B93" s="74" t="s">
        <v>76</v>
      </c>
      <c r="C93" s="20">
        <v>15055</v>
      </c>
      <c r="D93" s="20">
        <v>-9096.27</v>
      </c>
      <c r="E93" s="15">
        <f t="shared" si="11"/>
        <v>5958.73</v>
      </c>
      <c r="F93" s="15">
        <v>0</v>
      </c>
      <c r="G93" s="20">
        <v>0</v>
      </c>
      <c r="H93" s="51">
        <f t="shared" si="8"/>
        <v>5958.73</v>
      </c>
      <c r="I93" s="73"/>
    </row>
    <row r="94" spans="1:9" x14ac:dyDescent="0.25">
      <c r="A94" s="17">
        <v>61108</v>
      </c>
      <c r="B94" s="18" t="s">
        <v>42</v>
      </c>
      <c r="C94" s="19">
        <v>1000</v>
      </c>
      <c r="D94" s="19"/>
      <c r="E94" s="15">
        <f t="shared" si="11"/>
        <v>1000</v>
      </c>
      <c r="F94" s="15">
        <v>0</v>
      </c>
      <c r="G94" s="19">
        <v>0</v>
      </c>
      <c r="H94" s="51">
        <f t="shared" si="8"/>
        <v>1000</v>
      </c>
      <c r="I94" s="58"/>
    </row>
    <row r="95" spans="1:9" x14ac:dyDescent="0.25">
      <c r="A95" s="52"/>
      <c r="B95" s="23" t="s">
        <v>45</v>
      </c>
      <c r="C95" s="25">
        <f>SUM(C90:C94)</f>
        <v>36555</v>
      </c>
      <c r="D95" s="25">
        <f>SUM(D90:D94)</f>
        <v>-22606.78</v>
      </c>
      <c r="E95" s="25">
        <f>SUM(E90:E94)</f>
        <v>13948.219999999998</v>
      </c>
      <c r="F95" s="25">
        <f>SUM(F90:F94)</f>
        <v>0</v>
      </c>
      <c r="G95" s="25">
        <f>SUM(G94)</f>
        <v>0</v>
      </c>
      <c r="H95" s="53">
        <f t="shared" si="8"/>
        <v>13948.219999999998</v>
      </c>
      <c r="I95" s="58"/>
    </row>
    <row r="96" spans="1:9" x14ac:dyDescent="0.25">
      <c r="A96" s="17">
        <v>61403</v>
      </c>
      <c r="B96" s="18" t="s">
        <v>77</v>
      </c>
      <c r="C96" s="19">
        <v>0</v>
      </c>
      <c r="D96" s="19"/>
      <c r="E96" s="15">
        <f>+C96+D96</f>
        <v>0</v>
      </c>
      <c r="F96" s="19">
        <v>0</v>
      </c>
      <c r="G96" s="19">
        <v>0</v>
      </c>
      <c r="H96" s="51">
        <f t="shared" si="8"/>
        <v>0</v>
      </c>
      <c r="I96" s="58"/>
    </row>
    <row r="97" spans="1:9" ht="15.75" thickBot="1" x14ac:dyDescent="0.3">
      <c r="A97" s="75"/>
      <c r="B97" s="76" t="s">
        <v>45</v>
      </c>
      <c r="C97" s="77">
        <f>+C96</f>
        <v>0</v>
      </c>
      <c r="D97" s="77">
        <f>+D96</f>
        <v>0</v>
      </c>
      <c r="E97" s="78">
        <f>+E96</f>
        <v>0</v>
      </c>
      <c r="F97" s="78">
        <f>+F96</f>
        <v>0</v>
      </c>
      <c r="G97" s="78">
        <f>SUM(G96)</f>
        <v>0</v>
      </c>
      <c r="H97" s="79">
        <f t="shared" si="8"/>
        <v>0</v>
      </c>
      <c r="I97" s="58"/>
    </row>
    <row r="98" spans="1:9" ht="15.75" thickBot="1" x14ac:dyDescent="0.3">
      <c r="A98" s="80"/>
      <c r="B98" s="81" t="s">
        <v>26</v>
      </c>
      <c r="C98" s="82">
        <f>+C95+C97</f>
        <v>36555</v>
      </c>
      <c r="D98" s="82">
        <f>+D97+D95</f>
        <v>-22606.78</v>
      </c>
      <c r="E98" s="83">
        <f>+E97+E95</f>
        <v>13948.219999999998</v>
      </c>
      <c r="F98" s="84">
        <f>+F97+F95</f>
        <v>0</v>
      </c>
      <c r="G98" s="101">
        <v>0</v>
      </c>
      <c r="H98" s="86">
        <f>+H97+H95</f>
        <v>13948.219999999998</v>
      </c>
      <c r="I98" s="58"/>
    </row>
    <row r="99" spans="1:9" x14ac:dyDescent="0.25">
      <c r="A99" s="87"/>
      <c r="B99" s="88" t="s">
        <v>78</v>
      </c>
      <c r="C99" s="89">
        <f>+C98+C84+C78+C71+C24</f>
        <v>9475399</v>
      </c>
      <c r="D99" s="90">
        <f>+D98+D84+D78+D71+D24</f>
        <v>3.637978807091713E-12</v>
      </c>
      <c r="E99" s="91">
        <f>+E24+E71+E78+E98+E84</f>
        <v>9475399</v>
      </c>
      <c r="F99" s="92">
        <f>+F24+F71+F78+F98+F84</f>
        <v>3577092.78</v>
      </c>
      <c r="G99" s="102">
        <f>+G24+G71+G78+G98+G84</f>
        <v>161586.29999999999</v>
      </c>
      <c r="H99" s="94">
        <f>+E99-F99-G99</f>
        <v>5736719.9200000009</v>
      </c>
      <c r="I99" s="57"/>
    </row>
    <row r="100" spans="1:9" x14ac:dyDescent="0.25">
      <c r="C100" s="95"/>
      <c r="D100" s="95"/>
      <c r="E100" s="95"/>
      <c r="F100" s="95"/>
      <c r="G100" s="95"/>
      <c r="H100" s="57"/>
      <c r="I100" s="57"/>
    </row>
    <row r="101" spans="1:9" x14ac:dyDescent="0.25">
      <c r="C101" s="95"/>
      <c r="D101" s="95"/>
      <c r="E101" s="95"/>
      <c r="F101" s="95"/>
      <c r="G101" s="95"/>
      <c r="H101" s="57"/>
      <c r="I101" s="57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opLeftCell="A22" workbookViewId="0">
      <selection sqref="A1:I100"/>
    </sheetView>
  </sheetViews>
  <sheetFormatPr baseColWidth="10" defaultRowHeight="15" x14ac:dyDescent="0.25"/>
  <cols>
    <col min="2" max="2" width="34.85546875" customWidth="1"/>
    <col min="3" max="3" width="14" customWidth="1"/>
    <col min="4" max="4" width="14.5703125" customWidth="1"/>
    <col min="5" max="5" width="15.42578125" customWidth="1"/>
    <col min="6" max="6" width="15.5703125" customWidth="1"/>
    <col min="7" max="7" width="15" customWidth="1"/>
    <col min="8" max="8" width="16" customWidth="1"/>
  </cols>
  <sheetData>
    <row r="1" spans="1:9" x14ac:dyDescent="0.25">
      <c r="C1" s="103"/>
    </row>
    <row r="2" spans="1:9" ht="15.75" x14ac:dyDescent="0.25">
      <c r="A2" s="1"/>
      <c r="B2" s="124" t="s">
        <v>0</v>
      </c>
      <c r="C2" s="124"/>
      <c r="D2" s="124"/>
      <c r="E2" s="124"/>
      <c r="F2" s="124"/>
      <c r="G2" s="124"/>
      <c r="H2" s="124"/>
      <c r="I2" s="124"/>
    </row>
    <row r="3" spans="1:9" x14ac:dyDescent="0.25">
      <c r="A3" s="1"/>
      <c r="B3" s="125" t="s">
        <v>1</v>
      </c>
      <c r="C3" s="125"/>
      <c r="D3" s="125"/>
      <c r="E3" s="125"/>
      <c r="F3" s="125"/>
      <c r="G3" s="2"/>
      <c r="H3" s="1"/>
      <c r="I3" s="1"/>
    </row>
    <row r="4" spans="1:9" x14ac:dyDescent="0.25">
      <c r="A4" s="3"/>
      <c r="B4" s="125" t="s">
        <v>2</v>
      </c>
      <c r="C4" s="125"/>
      <c r="D4" s="125"/>
      <c r="E4" s="125"/>
      <c r="F4" s="125"/>
      <c r="G4" s="2"/>
      <c r="H4" s="3"/>
      <c r="I4" s="1"/>
    </row>
    <row r="5" spans="1:9" x14ac:dyDescent="0.25">
      <c r="A5" s="3"/>
      <c r="B5" s="2"/>
      <c r="C5" s="104"/>
      <c r="D5" s="2"/>
      <c r="E5" s="2"/>
      <c r="F5" s="2"/>
      <c r="G5" s="2"/>
      <c r="H5" s="3"/>
      <c r="I5" s="1"/>
    </row>
    <row r="6" spans="1:9" x14ac:dyDescent="0.25">
      <c r="A6" s="126" t="s">
        <v>3</v>
      </c>
      <c r="B6" s="126"/>
      <c r="C6" s="126"/>
      <c r="D6" s="126"/>
      <c r="E6" s="126"/>
      <c r="F6" s="126"/>
      <c r="G6" s="126"/>
      <c r="H6" s="126"/>
      <c r="I6" s="1"/>
    </row>
    <row r="7" spans="1:9" ht="15.75" thickBot="1" x14ac:dyDescent="0.3">
      <c r="A7" s="4"/>
      <c r="B7" s="126" t="s">
        <v>81</v>
      </c>
      <c r="C7" s="126"/>
      <c r="D7" s="126"/>
      <c r="E7" s="126"/>
      <c r="F7" s="126"/>
      <c r="G7" s="126"/>
      <c r="H7" s="126"/>
      <c r="I7" s="1"/>
    </row>
    <row r="8" spans="1:9" ht="15.75" thickBot="1" x14ac:dyDescent="0.3">
      <c r="A8" s="5" t="s">
        <v>5</v>
      </c>
      <c r="B8" s="6" t="s">
        <v>6</v>
      </c>
      <c r="C8" s="105" t="s">
        <v>7</v>
      </c>
      <c r="D8" s="7" t="s">
        <v>8</v>
      </c>
      <c r="E8" s="8" t="s">
        <v>9</v>
      </c>
      <c r="F8" s="9" t="s">
        <v>10</v>
      </c>
      <c r="G8" s="96" t="s">
        <v>11</v>
      </c>
      <c r="H8" s="11" t="s">
        <v>12</v>
      </c>
      <c r="I8" s="12"/>
    </row>
    <row r="9" spans="1:9" x14ac:dyDescent="0.25">
      <c r="A9" s="13">
        <v>51101</v>
      </c>
      <c r="B9" s="14" t="s">
        <v>13</v>
      </c>
      <c r="C9" s="106">
        <v>4981600</v>
      </c>
      <c r="D9" s="15">
        <v>-84599.9</v>
      </c>
      <c r="E9" s="15">
        <f>+C9+D9</f>
        <v>4897000.0999999996</v>
      </c>
      <c r="F9" s="15">
        <v>1991064.7</v>
      </c>
      <c r="G9" s="15">
        <v>0</v>
      </c>
      <c r="H9" s="16">
        <f t="shared" ref="H9:H73" si="0">+E9-F9-G9</f>
        <v>2905935.3999999994</v>
      </c>
    </row>
    <row r="10" spans="1:9" x14ac:dyDescent="0.25">
      <c r="A10" s="17">
        <v>51103</v>
      </c>
      <c r="B10" s="18" t="s">
        <v>14</v>
      </c>
      <c r="C10" s="107">
        <v>181800</v>
      </c>
      <c r="D10" s="15"/>
      <c r="E10" s="15">
        <f t="shared" ref="E10:E23" si="1">+C10+D10</f>
        <v>181800</v>
      </c>
      <c r="F10" s="15"/>
      <c r="G10" s="15">
        <v>0</v>
      </c>
      <c r="H10" s="16">
        <f t="shared" si="0"/>
        <v>181800</v>
      </c>
    </row>
    <row r="11" spans="1:9" x14ac:dyDescent="0.25">
      <c r="A11" s="17">
        <v>51107</v>
      </c>
      <c r="B11" s="18" t="s">
        <v>15</v>
      </c>
      <c r="C11" s="107">
        <v>0</v>
      </c>
      <c r="D11" s="19">
        <v>116300</v>
      </c>
      <c r="E11" s="15">
        <f t="shared" si="1"/>
        <v>116300</v>
      </c>
      <c r="F11" s="15"/>
      <c r="G11" s="15">
        <v>0</v>
      </c>
      <c r="H11" s="16">
        <f t="shared" si="0"/>
        <v>116300</v>
      </c>
    </row>
    <row r="12" spans="1:9" x14ac:dyDescent="0.25">
      <c r="A12" s="17">
        <v>51201</v>
      </c>
      <c r="B12" s="18" t="s">
        <v>16</v>
      </c>
      <c r="C12" s="107">
        <v>1068700</v>
      </c>
      <c r="D12" s="20">
        <v>-40524.949999999997</v>
      </c>
      <c r="E12" s="15">
        <f t="shared" si="1"/>
        <v>1028175.05</v>
      </c>
      <c r="F12" s="15">
        <v>399568.81</v>
      </c>
      <c r="G12" s="15">
        <f>32270.35-27078.69</f>
        <v>5191.66</v>
      </c>
      <c r="H12" s="16">
        <f t="shared" si="0"/>
        <v>623414.57999999996</v>
      </c>
    </row>
    <row r="13" spans="1:9" x14ac:dyDescent="0.25">
      <c r="A13" s="17">
        <v>51203</v>
      </c>
      <c r="B13" s="18" t="s">
        <v>14</v>
      </c>
      <c r="C13" s="107">
        <v>30600</v>
      </c>
      <c r="D13" s="19"/>
      <c r="E13" s="15">
        <f t="shared" si="1"/>
        <v>30600</v>
      </c>
      <c r="F13" s="15"/>
      <c r="G13" s="15">
        <v>0</v>
      </c>
      <c r="H13" s="16">
        <f t="shared" si="0"/>
        <v>30600</v>
      </c>
    </row>
    <row r="14" spans="1:9" x14ac:dyDescent="0.25">
      <c r="A14" s="17">
        <v>51207</v>
      </c>
      <c r="B14" s="18" t="s">
        <v>15</v>
      </c>
      <c r="C14" s="107">
        <v>0</v>
      </c>
      <c r="D14" s="19">
        <v>18600</v>
      </c>
      <c r="E14" s="15">
        <f t="shared" si="1"/>
        <v>18600</v>
      </c>
      <c r="F14" s="15"/>
      <c r="G14" s="15">
        <v>0</v>
      </c>
      <c r="H14" s="16">
        <f t="shared" si="0"/>
        <v>18600</v>
      </c>
    </row>
    <row r="15" spans="1:9" x14ac:dyDescent="0.25">
      <c r="A15" s="17">
        <v>51401</v>
      </c>
      <c r="B15" s="18" t="s">
        <v>17</v>
      </c>
      <c r="C15" s="107">
        <v>331890</v>
      </c>
      <c r="D15" s="19">
        <v>-12555.71</v>
      </c>
      <c r="E15" s="15">
        <f t="shared" si="1"/>
        <v>319334.28999999998</v>
      </c>
      <c r="F15" s="15">
        <v>122239.81</v>
      </c>
      <c r="G15" s="15">
        <f>12905.92-9422.29</f>
        <v>3483.6299999999992</v>
      </c>
      <c r="H15" s="16">
        <f t="shared" si="0"/>
        <v>193610.84999999998</v>
      </c>
    </row>
    <row r="16" spans="1:9" x14ac:dyDescent="0.25">
      <c r="A16" s="17">
        <v>51402</v>
      </c>
      <c r="B16" s="18" t="s">
        <v>18</v>
      </c>
      <c r="C16" s="107">
        <v>57985</v>
      </c>
      <c r="D16" s="19">
        <v>-2471.6</v>
      </c>
      <c r="E16" s="15">
        <f t="shared" si="1"/>
        <v>55513.4</v>
      </c>
      <c r="F16" s="15">
        <v>21096.21</v>
      </c>
      <c r="G16" s="15">
        <f>2384.64-1797.45</f>
        <v>587.18999999999983</v>
      </c>
      <c r="H16" s="16">
        <f t="shared" si="0"/>
        <v>33830</v>
      </c>
    </row>
    <row r="17" spans="1:8" x14ac:dyDescent="0.25">
      <c r="A17" s="17">
        <v>51501</v>
      </c>
      <c r="B17" s="18" t="s">
        <v>19</v>
      </c>
      <c r="C17" s="107">
        <v>320785</v>
      </c>
      <c r="D17" s="19">
        <v>34922.730000000003</v>
      </c>
      <c r="E17" s="15">
        <f t="shared" si="1"/>
        <v>355707.73</v>
      </c>
      <c r="F17" s="15">
        <v>135467.56</v>
      </c>
      <c r="G17" s="15">
        <f>15110.54-10984.72</f>
        <v>4125.8200000000015</v>
      </c>
      <c r="H17" s="16">
        <f t="shared" si="0"/>
        <v>216114.34999999998</v>
      </c>
    </row>
    <row r="18" spans="1:8" x14ac:dyDescent="0.25">
      <c r="A18" s="17">
        <v>51502</v>
      </c>
      <c r="B18" s="18" t="s">
        <v>20</v>
      </c>
      <c r="C18" s="107">
        <v>72140</v>
      </c>
      <c r="D18" s="19">
        <v>6863.78</v>
      </c>
      <c r="E18" s="15">
        <f t="shared" si="1"/>
        <v>79003.78</v>
      </c>
      <c r="F18" s="15">
        <v>29673.07</v>
      </c>
      <c r="G18" s="15">
        <f>3896.81-2844.52</f>
        <v>1052.29</v>
      </c>
      <c r="H18" s="16">
        <f t="shared" si="0"/>
        <v>48278.42</v>
      </c>
    </row>
    <row r="19" spans="1:8" x14ac:dyDescent="0.25">
      <c r="A19" s="17">
        <v>51601</v>
      </c>
      <c r="B19" s="18" t="s">
        <v>21</v>
      </c>
      <c r="C19" s="107">
        <v>46625</v>
      </c>
      <c r="D19" s="19">
        <v>4.12</v>
      </c>
      <c r="E19" s="15">
        <f t="shared" si="1"/>
        <v>46629.120000000003</v>
      </c>
      <c r="F19" s="15">
        <v>19428.8</v>
      </c>
      <c r="G19" s="15">
        <v>0</v>
      </c>
      <c r="H19" s="16">
        <f t="shared" si="0"/>
        <v>27200.320000000003</v>
      </c>
    </row>
    <row r="20" spans="1:8" x14ac:dyDescent="0.25">
      <c r="A20" s="17">
        <v>51701</v>
      </c>
      <c r="B20" s="18" t="s">
        <v>22</v>
      </c>
      <c r="C20" s="107">
        <v>54989</v>
      </c>
      <c r="D20" s="19">
        <v>-6466.49</v>
      </c>
      <c r="E20" s="15">
        <f t="shared" si="1"/>
        <v>48522.51</v>
      </c>
      <c r="F20" s="15">
        <v>47132.97</v>
      </c>
      <c r="G20" s="15">
        <f>1400.69-11.15</f>
        <v>1389.54</v>
      </c>
      <c r="H20" s="16">
        <f t="shared" si="0"/>
        <v>0</v>
      </c>
    </row>
    <row r="21" spans="1:8" x14ac:dyDescent="0.25">
      <c r="A21" s="17">
        <v>51702</v>
      </c>
      <c r="B21" s="18" t="s">
        <v>23</v>
      </c>
      <c r="C21" s="107"/>
      <c r="D21" s="19">
        <v>6455.34</v>
      </c>
      <c r="E21" s="15">
        <f t="shared" si="1"/>
        <v>6455.34</v>
      </c>
      <c r="F21" s="15">
        <v>6335.19</v>
      </c>
      <c r="G21" s="15">
        <v>120.15</v>
      </c>
      <c r="H21" s="16">
        <f t="shared" si="0"/>
        <v>5.4001247917767614E-13</v>
      </c>
    </row>
    <row r="22" spans="1:8" x14ac:dyDescent="0.25">
      <c r="A22" s="17">
        <v>51903</v>
      </c>
      <c r="B22" s="18" t="s">
        <v>24</v>
      </c>
      <c r="C22" s="107">
        <v>71895</v>
      </c>
      <c r="D22" s="19">
        <v>-9459.67</v>
      </c>
      <c r="E22" s="15">
        <f t="shared" si="1"/>
        <v>62435.33</v>
      </c>
      <c r="F22" s="15">
        <v>22976.33</v>
      </c>
      <c r="G22" s="15">
        <f>9818.67-9459.67</f>
        <v>359</v>
      </c>
      <c r="H22" s="16">
        <f t="shared" si="0"/>
        <v>39100</v>
      </c>
    </row>
    <row r="23" spans="1:8" x14ac:dyDescent="0.25">
      <c r="A23" s="17">
        <v>51999</v>
      </c>
      <c r="B23" s="18" t="s">
        <v>25</v>
      </c>
      <c r="C23" s="107">
        <v>17000</v>
      </c>
      <c r="D23" s="19"/>
      <c r="E23" s="15">
        <f t="shared" si="1"/>
        <v>17000</v>
      </c>
      <c r="F23" s="15"/>
      <c r="G23" s="21">
        <v>0</v>
      </c>
      <c r="H23" s="16">
        <f t="shared" si="0"/>
        <v>17000</v>
      </c>
    </row>
    <row r="24" spans="1:8" x14ac:dyDescent="0.25">
      <c r="A24" s="22"/>
      <c r="B24" s="23" t="s">
        <v>26</v>
      </c>
      <c r="C24" s="24">
        <f t="shared" ref="C24:H24" si="2">SUM(C9:C23)</f>
        <v>7236009</v>
      </c>
      <c r="D24" s="25">
        <f t="shared" si="2"/>
        <v>27067.650000000023</v>
      </c>
      <c r="E24" s="26">
        <f t="shared" si="2"/>
        <v>7263076.6500000004</v>
      </c>
      <c r="F24" s="27">
        <f t="shared" si="2"/>
        <v>2794983.4499999997</v>
      </c>
      <c r="G24" s="97">
        <f t="shared" si="2"/>
        <v>16309.28</v>
      </c>
      <c r="H24" s="108">
        <f t="shared" si="2"/>
        <v>4451783.92</v>
      </c>
    </row>
    <row r="25" spans="1:8" x14ac:dyDescent="0.25">
      <c r="A25" s="17">
        <v>54101</v>
      </c>
      <c r="B25" s="18" t="s">
        <v>27</v>
      </c>
      <c r="C25" s="107">
        <v>52905</v>
      </c>
      <c r="D25" s="19">
        <v>15314.72</v>
      </c>
      <c r="E25" s="15">
        <f t="shared" ref="E25:E42" si="3">+C25+D25</f>
        <v>68219.72</v>
      </c>
      <c r="F25" s="15">
        <v>53829.59</v>
      </c>
      <c r="G25" s="15">
        <v>0</v>
      </c>
      <c r="H25" s="16">
        <f t="shared" si="0"/>
        <v>14390.130000000005</v>
      </c>
    </row>
    <row r="26" spans="1:8" x14ac:dyDescent="0.25">
      <c r="A26" s="17">
        <v>54103</v>
      </c>
      <c r="B26" s="18" t="s">
        <v>28</v>
      </c>
      <c r="C26" s="107">
        <v>1000</v>
      </c>
      <c r="D26" s="19"/>
      <c r="E26" s="15">
        <f t="shared" si="3"/>
        <v>1000</v>
      </c>
      <c r="F26" s="15">
        <v>54</v>
      </c>
      <c r="G26" s="15">
        <v>0</v>
      </c>
      <c r="H26" s="16">
        <f t="shared" si="0"/>
        <v>946</v>
      </c>
    </row>
    <row r="27" spans="1:8" x14ac:dyDescent="0.25">
      <c r="A27" s="17">
        <v>54104</v>
      </c>
      <c r="B27" s="18" t="s">
        <v>29</v>
      </c>
      <c r="C27" s="107">
        <v>53150</v>
      </c>
      <c r="D27" s="19">
        <v>-1720</v>
      </c>
      <c r="E27" s="15">
        <f t="shared" si="3"/>
        <v>51430</v>
      </c>
      <c r="F27" s="15">
        <v>10665.7</v>
      </c>
      <c r="G27" s="15">
        <v>0</v>
      </c>
      <c r="H27" s="16">
        <f t="shared" si="0"/>
        <v>40764.300000000003</v>
      </c>
    </row>
    <row r="28" spans="1:8" x14ac:dyDescent="0.25">
      <c r="A28" s="17">
        <v>54105</v>
      </c>
      <c r="B28" s="18" t="s">
        <v>30</v>
      </c>
      <c r="C28" s="107">
        <v>17135</v>
      </c>
      <c r="D28" s="19">
        <v>306.36</v>
      </c>
      <c r="E28" s="15">
        <f t="shared" si="3"/>
        <v>17441.36</v>
      </c>
      <c r="F28" s="15">
        <v>16779.97</v>
      </c>
      <c r="G28" s="15">
        <v>0</v>
      </c>
      <c r="H28" s="16">
        <f t="shared" si="0"/>
        <v>661.38999999999942</v>
      </c>
    </row>
    <row r="29" spans="1:8" x14ac:dyDescent="0.25">
      <c r="A29" s="17">
        <v>54106</v>
      </c>
      <c r="B29" s="18" t="s">
        <v>31</v>
      </c>
      <c r="C29" s="107">
        <v>150</v>
      </c>
      <c r="D29" s="19">
        <v>87</v>
      </c>
      <c r="E29" s="15">
        <f t="shared" si="3"/>
        <v>237</v>
      </c>
      <c r="F29" s="15">
        <v>237</v>
      </c>
      <c r="G29" s="15">
        <v>0</v>
      </c>
      <c r="H29" s="16">
        <f t="shared" si="0"/>
        <v>0</v>
      </c>
    </row>
    <row r="30" spans="1:8" x14ac:dyDescent="0.25">
      <c r="A30" s="17">
        <v>54107</v>
      </c>
      <c r="B30" s="18" t="s">
        <v>32</v>
      </c>
      <c r="C30" s="107">
        <v>10800</v>
      </c>
      <c r="D30" s="19">
        <v>1063.1400000000001</v>
      </c>
      <c r="E30" s="15">
        <f t="shared" si="3"/>
        <v>11863.14</v>
      </c>
      <c r="F30" s="15">
        <v>9539.2199999999993</v>
      </c>
      <c r="G30" s="15">
        <v>0</v>
      </c>
      <c r="H30" s="16">
        <f t="shared" si="0"/>
        <v>2323.92</v>
      </c>
    </row>
    <row r="31" spans="1:8" x14ac:dyDescent="0.25">
      <c r="A31" s="17">
        <v>54108</v>
      </c>
      <c r="B31" s="18" t="s">
        <v>33</v>
      </c>
      <c r="C31" s="107">
        <v>15000</v>
      </c>
      <c r="D31" s="19">
        <v>481.4</v>
      </c>
      <c r="E31" s="15">
        <f t="shared" si="3"/>
        <v>15481.4</v>
      </c>
      <c r="F31" s="15">
        <v>8481.4</v>
      </c>
      <c r="G31" s="15">
        <v>0</v>
      </c>
      <c r="H31" s="16">
        <f t="shared" si="0"/>
        <v>7000</v>
      </c>
    </row>
    <row r="32" spans="1:8" x14ac:dyDescent="0.25">
      <c r="A32" s="17">
        <v>54109</v>
      </c>
      <c r="B32" s="18" t="s">
        <v>34</v>
      </c>
      <c r="C32" s="107">
        <v>4000</v>
      </c>
      <c r="D32" s="19"/>
      <c r="E32" s="15">
        <f t="shared" si="3"/>
        <v>4000</v>
      </c>
      <c r="F32" s="15"/>
      <c r="G32" s="15">
        <v>0</v>
      </c>
      <c r="H32" s="16">
        <f t="shared" si="0"/>
        <v>4000</v>
      </c>
    </row>
    <row r="33" spans="1:8" x14ac:dyDescent="0.25">
      <c r="A33" s="17">
        <v>54110</v>
      </c>
      <c r="B33" s="18" t="s">
        <v>35</v>
      </c>
      <c r="C33" s="107">
        <v>20025</v>
      </c>
      <c r="D33" s="19"/>
      <c r="E33" s="15">
        <f t="shared" si="3"/>
        <v>20025</v>
      </c>
      <c r="F33" s="15">
        <v>21</v>
      </c>
      <c r="G33" s="15">
        <v>0</v>
      </c>
      <c r="H33" s="16">
        <f t="shared" si="0"/>
        <v>20004</v>
      </c>
    </row>
    <row r="34" spans="1:8" x14ac:dyDescent="0.25">
      <c r="A34" s="17">
        <v>54111</v>
      </c>
      <c r="B34" s="18" t="s">
        <v>36</v>
      </c>
      <c r="C34" s="107">
        <v>400</v>
      </c>
      <c r="D34" s="19">
        <v>-264.89999999999998</v>
      </c>
      <c r="E34" s="15">
        <f t="shared" si="3"/>
        <v>135.10000000000002</v>
      </c>
      <c r="F34" s="15">
        <v>135.1</v>
      </c>
      <c r="G34" s="15">
        <v>0</v>
      </c>
      <c r="H34" s="16">
        <f t="shared" si="0"/>
        <v>2.8421709430404007E-14</v>
      </c>
    </row>
    <row r="35" spans="1:8" x14ac:dyDescent="0.25">
      <c r="A35" s="17">
        <v>54112</v>
      </c>
      <c r="B35" s="18" t="s">
        <v>37</v>
      </c>
      <c r="C35" s="107">
        <v>1400</v>
      </c>
      <c r="D35" s="19">
        <v>411.07</v>
      </c>
      <c r="E35" s="15">
        <f t="shared" si="3"/>
        <v>1811.07</v>
      </c>
      <c r="F35" s="15">
        <v>801.66</v>
      </c>
      <c r="G35" s="15">
        <v>0</v>
      </c>
      <c r="H35" s="16">
        <f t="shared" si="0"/>
        <v>1009.41</v>
      </c>
    </row>
    <row r="36" spans="1:8" x14ac:dyDescent="0.25">
      <c r="A36" s="17">
        <v>54113</v>
      </c>
      <c r="B36" s="18" t="s">
        <v>38</v>
      </c>
      <c r="C36" s="107">
        <v>900</v>
      </c>
      <c r="D36" s="19">
        <v>-481.4</v>
      </c>
      <c r="E36" s="15">
        <f t="shared" si="3"/>
        <v>418.6</v>
      </c>
      <c r="F36" s="15">
        <v>15</v>
      </c>
      <c r="G36" s="15">
        <v>0</v>
      </c>
      <c r="H36" s="16">
        <f t="shared" si="0"/>
        <v>403.6</v>
      </c>
    </row>
    <row r="37" spans="1:8" x14ac:dyDescent="0.25">
      <c r="A37" s="17">
        <v>54114</v>
      </c>
      <c r="B37" s="18" t="s">
        <v>39</v>
      </c>
      <c r="C37" s="107">
        <v>5425</v>
      </c>
      <c r="D37" s="19">
        <v>-426.04</v>
      </c>
      <c r="E37" s="15">
        <f t="shared" si="3"/>
        <v>4998.96</v>
      </c>
      <c r="F37" s="15">
        <v>4906.9799999999996</v>
      </c>
      <c r="G37" s="15">
        <v>0</v>
      </c>
      <c r="H37" s="16">
        <f t="shared" si="0"/>
        <v>91.980000000000473</v>
      </c>
    </row>
    <row r="38" spans="1:8" x14ac:dyDescent="0.25">
      <c r="A38" s="17">
        <v>54115</v>
      </c>
      <c r="B38" s="18" t="s">
        <v>40</v>
      </c>
      <c r="C38" s="107">
        <v>12000</v>
      </c>
      <c r="D38" s="19"/>
      <c r="E38" s="15">
        <f t="shared" si="3"/>
        <v>12000</v>
      </c>
      <c r="F38" s="15">
        <v>1017</v>
      </c>
      <c r="G38" s="15">
        <v>0</v>
      </c>
      <c r="H38" s="16">
        <f t="shared" si="0"/>
        <v>10983</v>
      </c>
    </row>
    <row r="39" spans="1:8" x14ac:dyDescent="0.25">
      <c r="A39" s="17">
        <v>54116</v>
      </c>
      <c r="B39" s="18" t="s">
        <v>41</v>
      </c>
      <c r="C39" s="107">
        <v>600</v>
      </c>
      <c r="D39" s="19">
        <v>35</v>
      </c>
      <c r="E39" s="15">
        <f t="shared" si="3"/>
        <v>635</v>
      </c>
      <c r="F39" s="15">
        <v>494.3</v>
      </c>
      <c r="G39" s="15">
        <v>0</v>
      </c>
      <c r="H39" s="16">
        <f t="shared" si="0"/>
        <v>140.69999999999999</v>
      </c>
    </row>
    <row r="40" spans="1:8" x14ac:dyDescent="0.25">
      <c r="A40" s="17">
        <v>54118</v>
      </c>
      <c r="B40" s="18" t="s">
        <v>42</v>
      </c>
      <c r="C40" s="107">
        <v>1750</v>
      </c>
      <c r="D40" s="19">
        <v>83.53</v>
      </c>
      <c r="E40" s="15">
        <f t="shared" si="3"/>
        <v>1833.53</v>
      </c>
      <c r="F40" s="15">
        <v>883.58</v>
      </c>
      <c r="G40" s="15">
        <v>0</v>
      </c>
      <c r="H40" s="16">
        <f t="shared" si="0"/>
        <v>949.94999999999993</v>
      </c>
    </row>
    <row r="41" spans="1:8" x14ac:dyDescent="0.25">
      <c r="A41" s="17">
        <v>54119</v>
      </c>
      <c r="B41" s="18" t="s">
        <v>43</v>
      </c>
      <c r="C41" s="107">
        <v>2000</v>
      </c>
      <c r="D41" s="19">
        <v>982.77</v>
      </c>
      <c r="E41" s="15">
        <f t="shared" si="3"/>
        <v>2982.77</v>
      </c>
      <c r="F41" s="15">
        <v>1840.25</v>
      </c>
      <c r="G41" s="15">
        <v>0</v>
      </c>
      <c r="H41" s="16">
        <f t="shared" si="0"/>
        <v>1142.52</v>
      </c>
    </row>
    <row r="42" spans="1:8" ht="15.75" thickBot="1" x14ac:dyDescent="0.3">
      <c r="A42" s="30">
        <v>54199</v>
      </c>
      <c r="B42" s="31" t="s">
        <v>44</v>
      </c>
      <c r="C42" s="109">
        <v>479395</v>
      </c>
      <c r="D42" s="32">
        <v>-20294.38</v>
      </c>
      <c r="E42" s="15">
        <f t="shared" si="3"/>
        <v>459100.62</v>
      </c>
      <c r="F42" s="15">
        <v>410405.05</v>
      </c>
      <c r="G42" s="15">
        <v>0</v>
      </c>
      <c r="H42" s="33">
        <f t="shared" si="0"/>
        <v>48695.570000000007</v>
      </c>
    </row>
    <row r="43" spans="1:8" ht="15.75" thickBot="1" x14ac:dyDescent="0.3">
      <c r="A43" s="34"/>
      <c r="B43" s="35" t="s">
        <v>45</v>
      </c>
      <c r="C43" s="110">
        <f>SUM(C25:C42)</f>
        <v>678035</v>
      </c>
      <c r="D43" s="36">
        <f>SUM(D25:D42)</f>
        <v>-4421.7300000000014</v>
      </c>
      <c r="E43" s="36">
        <f>SUM(E25:E42)</f>
        <v>673613.27</v>
      </c>
      <c r="F43" s="36">
        <f>SUM(F25:F42)</f>
        <v>520106.8</v>
      </c>
      <c r="G43" s="36">
        <f>SUM(G25:G42)</f>
        <v>0</v>
      </c>
      <c r="H43" s="37">
        <f t="shared" si="0"/>
        <v>153506.47000000003</v>
      </c>
    </row>
    <row r="44" spans="1:8" x14ac:dyDescent="0.25">
      <c r="A44" s="38"/>
      <c r="B44" s="39"/>
      <c r="C44" s="111"/>
      <c r="D44" s="40"/>
      <c r="E44" s="40"/>
      <c r="F44" s="40"/>
      <c r="G44" s="40"/>
      <c r="H44" s="41"/>
    </row>
    <row r="45" spans="1:8" x14ac:dyDescent="0.25">
      <c r="A45" s="38"/>
      <c r="B45" s="39"/>
      <c r="C45" s="111"/>
      <c r="D45" s="40"/>
      <c r="E45" s="40"/>
      <c r="F45" s="40"/>
      <c r="G45" s="40"/>
      <c r="H45" s="41"/>
    </row>
    <row r="46" spans="1:8" ht="15.75" thickBot="1" x14ac:dyDescent="0.3">
      <c r="A46" s="38"/>
      <c r="B46" s="39"/>
      <c r="C46" s="111"/>
      <c r="D46" s="40"/>
      <c r="E46" s="40"/>
      <c r="F46" s="40"/>
      <c r="G46" s="40"/>
      <c r="H46" s="41"/>
    </row>
    <row r="47" spans="1:8" ht="15.75" thickBot="1" x14ac:dyDescent="0.3">
      <c r="A47" s="5" t="s">
        <v>5</v>
      </c>
      <c r="B47" s="6" t="s">
        <v>6</v>
      </c>
      <c r="C47" s="112" t="s">
        <v>7</v>
      </c>
      <c r="D47" s="7" t="s">
        <v>8</v>
      </c>
      <c r="E47" s="43" t="s">
        <v>46</v>
      </c>
      <c r="F47" s="44" t="s">
        <v>10</v>
      </c>
      <c r="G47" s="98" t="s">
        <v>11</v>
      </c>
      <c r="H47" s="46" t="s">
        <v>12</v>
      </c>
    </row>
    <row r="48" spans="1:8" x14ac:dyDescent="0.25">
      <c r="A48" s="47">
        <v>54201</v>
      </c>
      <c r="B48" s="48" t="s">
        <v>47</v>
      </c>
      <c r="C48" s="113">
        <v>191255</v>
      </c>
      <c r="D48" s="49">
        <v>-4909.46</v>
      </c>
      <c r="E48" s="15">
        <f t="shared" ref="E48:E51" si="4">+C48+D48</f>
        <v>186345.54</v>
      </c>
      <c r="F48" s="15">
        <v>56337.84</v>
      </c>
      <c r="G48" s="15">
        <f>19595.76-3698.3</f>
        <v>15897.46</v>
      </c>
      <c r="H48" s="50">
        <f t="shared" si="0"/>
        <v>114110.24000000002</v>
      </c>
    </row>
    <row r="49" spans="1:8" x14ac:dyDescent="0.25">
      <c r="A49" s="17">
        <v>54202</v>
      </c>
      <c r="B49" s="18" t="s">
        <v>48</v>
      </c>
      <c r="C49" s="107">
        <v>43800</v>
      </c>
      <c r="D49" s="19">
        <v>472.53</v>
      </c>
      <c r="E49" s="15">
        <f t="shared" si="4"/>
        <v>44272.53</v>
      </c>
      <c r="F49" s="15">
        <v>8965.3799999999992</v>
      </c>
      <c r="G49" s="15">
        <v>6884.1</v>
      </c>
      <c r="H49" s="16">
        <f t="shared" si="0"/>
        <v>28423.050000000003</v>
      </c>
    </row>
    <row r="50" spans="1:8" x14ac:dyDescent="0.25">
      <c r="A50" s="30">
        <v>54203</v>
      </c>
      <c r="B50" s="31" t="s">
        <v>49</v>
      </c>
      <c r="C50" s="109">
        <v>188800</v>
      </c>
      <c r="D50" s="32">
        <v>-24171.48</v>
      </c>
      <c r="E50" s="15">
        <f t="shared" si="4"/>
        <v>164628.51999999999</v>
      </c>
      <c r="F50" s="15">
        <v>45329.79</v>
      </c>
      <c r="G50" s="15">
        <f>26872.01-23369.35</f>
        <v>3502.66</v>
      </c>
      <c r="H50" s="33">
        <f t="shared" si="0"/>
        <v>115796.06999999998</v>
      </c>
    </row>
    <row r="51" spans="1:8" x14ac:dyDescent="0.25">
      <c r="A51" s="17">
        <v>54204</v>
      </c>
      <c r="B51" s="18" t="s">
        <v>50</v>
      </c>
      <c r="C51" s="107">
        <v>1200</v>
      </c>
      <c r="D51" s="19"/>
      <c r="E51" s="15">
        <f t="shared" si="4"/>
        <v>1200</v>
      </c>
      <c r="F51" s="15"/>
      <c r="G51" s="15">
        <v>400</v>
      </c>
      <c r="H51" s="51">
        <f t="shared" si="0"/>
        <v>800</v>
      </c>
    </row>
    <row r="52" spans="1:8" x14ac:dyDescent="0.25">
      <c r="A52" s="52"/>
      <c r="B52" s="23" t="s">
        <v>45</v>
      </c>
      <c r="C52" s="114">
        <f>SUM(C48:C51)</f>
        <v>425055</v>
      </c>
      <c r="D52" s="25">
        <f>SUM(D48:D51)</f>
        <v>-28608.41</v>
      </c>
      <c r="E52" s="25">
        <f>SUM(E48:E51)</f>
        <v>396446.58999999997</v>
      </c>
      <c r="F52" s="25">
        <f>SUM(F48:F51)</f>
        <v>110633.01</v>
      </c>
      <c r="G52" s="25">
        <f>SUM(G48:G51)</f>
        <v>26684.219999999998</v>
      </c>
      <c r="H52" s="53">
        <f t="shared" si="0"/>
        <v>259129.35999999996</v>
      </c>
    </row>
    <row r="53" spans="1:8" x14ac:dyDescent="0.25">
      <c r="A53" s="17">
        <v>54301</v>
      </c>
      <c r="B53" s="18" t="s">
        <v>51</v>
      </c>
      <c r="C53" s="107">
        <v>35000</v>
      </c>
      <c r="D53" s="19"/>
      <c r="E53" s="15">
        <f t="shared" ref="E53:E62" si="5">+C53+D53</f>
        <v>35000</v>
      </c>
      <c r="F53" s="15">
        <v>20184.22</v>
      </c>
      <c r="G53" s="15">
        <v>0</v>
      </c>
      <c r="H53" s="51">
        <f t="shared" si="0"/>
        <v>14815.779999999999</v>
      </c>
    </row>
    <row r="54" spans="1:8" x14ac:dyDescent="0.25">
      <c r="A54" s="13">
        <v>54302</v>
      </c>
      <c r="B54" s="14" t="s">
        <v>52</v>
      </c>
      <c r="C54" s="106">
        <v>63000</v>
      </c>
      <c r="D54" s="15">
        <v>62.06</v>
      </c>
      <c r="E54" s="15">
        <f t="shared" si="5"/>
        <v>63062.06</v>
      </c>
      <c r="F54" s="15">
        <v>16556.82</v>
      </c>
      <c r="G54" s="15">
        <v>0</v>
      </c>
      <c r="H54" s="16">
        <f t="shared" si="0"/>
        <v>46505.24</v>
      </c>
    </row>
    <row r="55" spans="1:8" x14ac:dyDescent="0.25">
      <c r="A55" s="17">
        <v>54304</v>
      </c>
      <c r="B55" s="18" t="s">
        <v>53</v>
      </c>
      <c r="C55" s="107">
        <v>2000</v>
      </c>
      <c r="D55" s="19"/>
      <c r="E55" s="15">
        <f t="shared" si="5"/>
        <v>2000</v>
      </c>
      <c r="F55" s="15"/>
      <c r="G55" s="15">
        <v>0</v>
      </c>
      <c r="H55" s="51">
        <f t="shared" si="0"/>
        <v>2000</v>
      </c>
    </row>
    <row r="56" spans="1:8" x14ac:dyDescent="0.25">
      <c r="A56" s="17">
        <v>54305</v>
      </c>
      <c r="B56" s="18" t="s">
        <v>54</v>
      </c>
      <c r="C56" s="107">
        <v>74200</v>
      </c>
      <c r="D56" s="19">
        <v>-359.76</v>
      </c>
      <c r="E56" s="15">
        <f t="shared" si="5"/>
        <v>73840.240000000005</v>
      </c>
      <c r="F56" s="15">
        <v>1021.25</v>
      </c>
      <c r="G56" s="15">
        <v>0</v>
      </c>
      <c r="H56" s="51">
        <f t="shared" si="0"/>
        <v>72818.990000000005</v>
      </c>
    </row>
    <row r="57" spans="1:8" x14ac:dyDescent="0.25">
      <c r="A57" s="17">
        <v>54307</v>
      </c>
      <c r="B57" s="18" t="s">
        <v>55</v>
      </c>
      <c r="C57" s="107">
        <v>13000</v>
      </c>
      <c r="D57" s="19"/>
      <c r="E57" s="15">
        <f t="shared" si="5"/>
        <v>13000</v>
      </c>
      <c r="F57" s="15">
        <v>6087.36</v>
      </c>
      <c r="G57" s="15">
        <v>0</v>
      </c>
      <c r="H57" s="51">
        <f t="shared" si="0"/>
        <v>6912.64</v>
      </c>
    </row>
    <row r="58" spans="1:8" x14ac:dyDescent="0.25">
      <c r="A58" s="17">
        <v>54313</v>
      </c>
      <c r="B58" s="18" t="s">
        <v>56</v>
      </c>
      <c r="C58" s="107">
        <v>33900</v>
      </c>
      <c r="D58" s="19">
        <v>-1426.48</v>
      </c>
      <c r="E58" s="15">
        <f t="shared" si="5"/>
        <v>32473.52</v>
      </c>
      <c r="F58" s="15"/>
      <c r="G58" s="15">
        <v>0</v>
      </c>
      <c r="H58" s="51">
        <f t="shared" si="0"/>
        <v>32473.52</v>
      </c>
    </row>
    <row r="59" spans="1:8" x14ac:dyDescent="0.25">
      <c r="A59" s="17">
        <v>54314</v>
      </c>
      <c r="B59" s="18" t="s">
        <v>57</v>
      </c>
      <c r="C59" s="107">
        <v>47000</v>
      </c>
      <c r="D59" s="19">
        <v>6169.21</v>
      </c>
      <c r="E59" s="15">
        <f t="shared" si="5"/>
        <v>53169.21</v>
      </c>
      <c r="F59" s="15">
        <v>4371.21</v>
      </c>
      <c r="G59" s="15">
        <v>0</v>
      </c>
      <c r="H59" s="51">
        <f t="shared" si="0"/>
        <v>48798</v>
      </c>
    </row>
    <row r="60" spans="1:8" x14ac:dyDescent="0.25">
      <c r="A60" s="17">
        <v>54316</v>
      </c>
      <c r="B60" s="18" t="s">
        <v>58</v>
      </c>
      <c r="C60" s="107">
        <v>24000</v>
      </c>
      <c r="D60" s="19"/>
      <c r="E60" s="15">
        <f t="shared" si="5"/>
        <v>24000</v>
      </c>
      <c r="F60" s="15">
        <v>22159.06</v>
      </c>
      <c r="G60" s="15">
        <v>0</v>
      </c>
      <c r="H60" s="51">
        <f t="shared" si="0"/>
        <v>1840.9399999999987</v>
      </c>
    </row>
    <row r="61" spans="1:8" x14ac:dyDescent="0.25">
      <c r="A61" s="17">
        <v>54317</v>
      </c>
      <c r="B61" s="18" t="s">
        <v>59</v>
      </c>
      <c r="C61" s="107">
        <v>584880</v>
      </c>
      <c r="D61" s="19"/>
      <c r="E61" s="15">
        <f t="shared" si="5"/>
        <v>584880</v>
      </c>
      <c r="F61" s="15">
        <v>584872.92000000004</v>
      </c>
      <c r="G61" s="15">
        <v>0.6</v>
      </c>
      <c r="H61" s="51">
        <f t="shared" si="0"/>
        <v>6.4799999999580908</v>
      </c>
    </row>
    <row r="62" spans="1:8" x14ac:dyDescent="0.25">
      <c r="A62" s="17">
        <v>54399</v>
      </c>
      <c r="B62" s="18" t="s">
        <v>60</v>
      </c>
      <c r="C62" s="107">
        <v>49280</v>
      </c>
      <c r="D62" s="19">
        <v>-2022.54</v>
      </c>
      <c r="E62" s="15">
        <f t="shared" si="5"/>
        <v>47257.46</v>
      </c>
      <c r="F62" s="15">
        <v>34249.46</v>
      </c>
      <c r="G62" s="15">
        <v>0</v>
      </c>
      <c r="H62" s="51">
        <f t="shared" si="0"/>
        <v>13008</v>
      </c>
    </row>
    <row r="63" spans="1:8" x14ac:dyDescent="0.25">
      <c r="A63" s="52"/>
      <c r="B63" s="23" t="s">
        <v>45</v>
      </c>
      <c r="C63" s="114">
        <f>SUM(C53:C62)</f>
        <v>926260</v>
      </c>
      <c r="D63" s="25">
        <f>SUM(D53:D62)</f>
        <v>2422.4899999999998</v>
      </c>
      <c r="E63" s="25">
        <f>SUM(E53:E62)</f>
        <v>928682.49</v>
      </c>
      <c r="F63" s="25">
        <f>SUM(F53:F62)</f>
        <v>689502.3</v>
      </c>
      <c r="G63" s="25">
        <f>SUM(G53:G62)</f>
        <v>0.6</v>
      </c>
      <c r="H63" s="53">
        <f t="shared" si="0"/>
        <v>239179.58999999994</v>
      </c>
    </row>
    <row r="64" spans="1:8" x14ac:dyDescent="0.25">
      <c r="A64" s="17">
        <v>54402</v>
      </c>
      <c r="B64" s="18" t="s">
        <v>61</v>
      </c>
      <c r="C64" s="107">
        <v>8000</v>
      </c>
      <c r="D64" s="19"/>
      <c r="E64" s="15">
        <f t="shared" ref="E64:E66" si="6">+C64+D64</f>
        <v>8000</v>
      </c>
      <c r="F64" s="15">
        <v>2095.4499999999998</v>
      </c>
      <c r="G64" s="19">
        <v>0</v>
      </c>
      <c r="H64" s="51">
        <f t="shared" si="0"/>
        <v>5904.55</v>
      </c>
    </row>
    <row r="65" spans="1:9" x14ac:dyDescent="0.25">
      <c r="A65" s="17">
        <v>54403</v>
      </c>
      <c r="B65" s="18" t="s">
        <v>62</v>
      </c>
      <c r="C65" s="107">
        <v>11460</v>
      </c>
      <c r="D65" s="19"/>
      <c r="E65" s="15">
        <f t="shared" si="6"/>
        <v>11460</v>
      </c>
      <c r="F65" s="15">
        <v>2796</v>
      </c>
      <c r="G65" s="15">
        <v>0</v>
      </c>
      <c r="H65" s="51">
        <f t="shared" si="0"/>
        <v>8664</v>
      </c>
    </row>
    <row r="66" spans="1:9" x14ac:dyDescent="0.25">
      <c r="A66" s="17">
        <v>54404</v>
      </c>
      <c r="B66" s="18" t="s">
        <v>63</v>
      </c>
      <c r="C66" s="107">
        <v>20000</v>
      </c>
      <c r="D66" s="19">
        <v>3540</v>
      </c>
      <c r="E66" s="15">
        <f t="shared" si="6"/>
        <v>23540</v>
      </c>
      <c r="F66" s="15">
        <v>13540</v>
      </c>
      <c r="G66" s="15">
        <v>0</v>
      </c>
      <c r="H66" s="51">
        <f t="shared" si="0"/>
        <v>10000</v>
      </c>
    </row>
    <row r="67" spans="1:9" x14ac:dyDescent="0.25">
      <c r="A67" s="52"/>
      <c r="B67" s="23" t="s">
        <v>45</v>
      </c>
      <c r="C67" s="114">
        <f>SUM(C64:C66)</f>
        <v>39460</v>
      </c>
      <c r="D67" s="25">
        <f>SUM(D64:D66)</f>
        <v>3540</v>
      </c>
      <c r="E67" s="25">
        <f>SUM(E64:E66)</f>
        <v>43000</v>
      </c>
      <c r="F67" s="25">
        <f>SUM(F64:F66)</f>
        <v>18431.45</v>
      </c>
      <c r="G67" s="25">
        <f>SUM(G64:G66)</f>
        <v>0</v>
      </c>
      <c r="H67" s="53">
        <f t="shared" si="0"/>
        <v>24568.55</v>
      </c>
    </row>
    <row r="68" spans="1:9" x14ac:dyDescent="0.25">
      <c r="A68" s="17">
        <v>54505</v>
      </c>
      <c r="B68" s="18" t="s">
        <v>64</v>
      </c>
      <c r="C68" s="107">
        <v>4000</v>
      </c>
      <c r="D68" s="19"/>
      <c r="E68" s="15">
        <f t="shared" ref="E68:E69" si="7">+C68+D68</f>
        <v>4000</v>
      </c>
      <c r="F68" s="15">
        <v>0</v>
      </c>
      <c r="G68" s="15">
        <v>0</v>
      </c>
      <c r="H68" s="51">
        <f t="shared" si="0"/>
        <v>4000</v>
      </c>
    </row>
    <row r="69" spans="1:9" x14ac:dyDescent="0.25">
      <c r="A69" s="17">
        <v>54599</v>
      </c>
      <c r="B69" s="18" t="s">
        <v>65</v>
      </c>
      <c r="C69" s="107">
        <v>34100</v>
      </c>
      <c r="D69" s="19"/>
      <c r="E69" s="15">
        <f t="shared" si="7"/>
        <v>34100</v>
      </c>
      <c r="F69" s="15">
        <v>0</v>
      </c>
      <c r="G69" s="15">
        <v>0</v>
      </c>
      <c r="H69" s="51">
        <f t="shared" si="0"/>
        <v>34100</v>
      </c>
    </row>
    <row r="70" spans="1:9" x14ac:dyDescent="0.25">
      <c r="A70" s="52"/>
      <c r="B70" s="23" t="s">
        <v>45</v>
      </c>
      <c r="C70" s="114">
        <f>SUM(C68:C69)</f>
        <v>38100</v>
      </c>
      <c r="D70" s="25">
        <f>SUM(D68:D69)</f>
        <v>0</v>
      </c>
      <c r="E70" s="25">
        <f>SUM(E68:E69)</f>
        <v>38100</v>
      </c>
      <c r="F70" s="25">
        <f>SUM(F68:F69)</f>
        <v>0</v>
      </c>
      <c r="G70" s="25">
        <f>SUM(G68:G69)</f>
        <v>0</v>
      </c>
      <c r="H70" s="51">
        <f t="shared" si="0"/>
        <v>38100</v>
      </c>
    </row>
    <row r="71" spans="1:9" x14ac:dyDescent="0.25">
      <c r="A71" s="54"/>
      <c r="B71" s="23" t="s">
        <v>26</v>
      </c>
      <c r="C71" s="114">
        <f>+C70+C67+C63+C52+C43</f>
        <v>2106910</v>
      </c>
      <c r="D71" s="25">
        <f>+D70+D67+D63+D52+D43</f>
        <v>-27067.65</v>
      </c>
      <c r="E71" s="26">
        <f>+E70+E67+E63+E52+E43</f>
        <v>2079842.35</v>
      </c>
      <c r="F71" s="27">
        <f>+F70+F67+F63+F52+F43</f>
        <v>1338673.56</v>
      </c>
      <c r="G71" s="99">
        <f>+G70+G67+G63+G52+G43</f>
        <v>26684.819999999996</v>
      </c>
      <c r="H71" s="56">
        <f t="shared" si="0"/>
        <v>714483.97000000009</v>
      </c>
    </row>
    <row r="72" spans="1:9" x14ac:dyDescent="0.25">
      <c r="A72" s="17">
        <v>55599</v>
      </c>
      <c r="B72" s="18" t="s">
        <v>66</v>
      </c>
      <c r="C72" s="107">
        <v>3400</v>
      </c>
      <c r="D72" s="19"/>
      <c r="E72" s="15">
        <f>+C72+D72</f>
        <v>3400</v>
      </c>
      <c r="F72" s="15">
        <v>2718.64</v>
      </c>
      <c r="G72" s="15">
        <v>0</v>
      </c>
      <c r="H72" s="51">
        <f t="shared" si="0"/>
        <v>681.36000000000013</v>
      </c>
    </row>
    <row r="73" spans="1:9" x14ac:dyDescent="0.25">
      <c r="A73" s="52"/>
      <c r="B73" s="23" t="s">
        <v>45</v>
      </c>
      <c r="C73" s="114">
        <f>SUM(C72)</f>
        <v>3400</v>
      </c>
      <c r="D73" s="25">
        <f>SUM(D72)</f>
        <v>0</v>
      </c>
      <c r="E73" s="25">
        <f>SUM(E72)</f>
        <v>3400</v>
      </c>
      <c r="F73" s="25">
        <f>SUM(F72)</f>
        <v>2718.64</v>
      </c>
      <c r="G73" s="25">
        <f>SUM(G72)</f>
        <v>0</v>
      </c>
      <c r="H73" s="51">
        <f t="shared" si="0"/>
        <v>681.36000000000013</v>
      </c>
    </row>
    <row r="74" spans="1:9" x14ac:dyDescent="0.25">
      <c r="A74" s="17">
        <v>55601</v>
      </c>
      <c r="B74" s="18" t="s">
        <v>67</v>
      </c>
      <c r="C74" s="107">
        <v>47000</v>
      </c>
      <c r="D74" s="19">
        <v>1457.22</v>
      </c>
      <c r="E74" s="15">
        <f t="shared" ref="E74:E76" si="8">+C74+D74</f>
        <v>48457.22</v>
      </c>
      <c r="F74" s="15">
        <v>10362.94</v>
      </c>
      <c r="G74" s="15">
        <v>0</v>
      </c>
      <c r="H74" s="51">
        <f t="shared" ref="H74:H97" si="9">+E74-F74-G74</f>
        <v>38094.28</v>
      </c>
    </row>
    <row r="75" spans="1:9" x14ac:dyDescent="0.25">
      <c r="A75" s="17">
        <v>55602</v>
      </c>
      <c r="B75" s="18" t="s">
        <v>68</v>
      </c>
      <c r="C75" s="107">
        <v>36000</v>
      </c>
      <c r="D75" s="19">
        <v>21149.56</v>
      </c>
      <c r="E75" s="15">
        <f t="shared" si="8"/>
        <v>57149.56</v>
      </c>
      <c r="F75" s="15">
        <v>10911.91</v>
      </c>
      <c r="G75" s="15">
        <v>0</v>
      </c>
      <c r="H75" s="51">
        <f t="shared" si="9"/>
        <v>46237.649999999994</v>
      </c>
    </row>
    <row r="76" spans="1:9" x14ac:dyDescent="0.25">
      <c r="A76" s="17">
        <v>55603</v>
      </c>
      <c r="B76" s="18" t="s">
        <v>69</v>
      </c>
      <c r="C76" s="107">
        <v>25</v>
      </c>
      <c r="D76" s="19">
        <v>0</v>
      </c>
      <c r="E76" s="15">
        <f t="shared" si="8"/>
        <v>25</v>
      </c>
      <c r="F76" s="15">
        <v>25</v>
      </c>
      <c r="G76" s="19">
        <v>0</v>
      </c>
      <c r="H76" s="51">
        <f t="shared" si="9"/>
        <v>0</v>
      </c>
    </row>
    <row r="77" spans="1:9" x14ac:dyDescent="0.25">
      <c r="A77" s="52"/>
      <c r="B77" s="23" t="s">
        <v>45</v>
      </c>
      <c r="C77" s="114">
        <f>SUM(C74:C76)</f>
        <v>83025</v>
      </c>
      <c r="D77" s="25">
        <f>SUM(D74:D75)</f>
        <v>22606.780000000002</v>
      </c>
      <c r="E77" s="25">
        <f>SUM(E74:E76)</f>
        <v>105631.78</v>
      </c>
      <c r="F77" s="25">
        <f>SUM(F74:F76)</f>
        <v>21299.85</v>
      </c>
      <c r="G77" s="25">
        <f>SUM(G74:G76)</f>
        <v>0</v>
      </c>
      <c r="H77" s="51">
        <f t="shared" si="9"/>
        <v>84331.93</v>
      </c>
      <c r="I77" s="57"/>
    </row>
    <row r="78" spans="1:9" x14ac:dyDescent="0.25">
      <c r="A78" s="54"/>
      <c r="B78" s="23" t="s">
        <v>26</v>
      </c>
      <c r="C78" s="114">
        <f>+C77+C73</f>
        <v>86425</v>
      </c>
      <c r="D78" s="25">
        <f>+D73+D77</f>
        <v>22606.780000000002</v>
      </c>
      <c r="E78" s="26">
        <f>+E77+E73</f>
        <v>109031.78</v>
      </c>
      <c r="F78" s="27">
        <f>+F77+F73</f>
        <v>24018.489999999998</v>
      </c>
      <c r="G78" s="99">
        <f>+G73+G77</f>
        <v>0</v>
      </c>
      <c r="H78" s="56">
        <f t="shared" si="9"/>
        <v>85013.290000000008</v>
      </c>
      <c r="I78" s="57"/>
    </row>
    <row r="79" spans="1:9" x14ac:dyDescent="0.25">
      <c r="A79" s="17">
        <v>56303</v>
      </c>
      <c r="B79" s="18" t="s">
        <v>70</v>
      </c>
      <c r="C79" s="107">
        <v>4000</v>
      </c>
      <c r="D79" s="19"/>
      <c r="E79" s="15">
        <f t="shared" ref="E79:E80" si="10">+C79+D79</f>
        <v>4000</v>
      </c>
      <c r="F79" s="15"/>
      <c r="G79" s="19">
        <v>0</v>
      </c>
      <c r="H79" s="51">
        <f t="shared" si="9"/>
        <v>4000</v>
      </c>
      <c r="I79" s="58"/>
    </row>
    <row r="80" spans="1:9" x14ac:dyDescent="0.25">
      <c r="A80" s="17">
        <v>56304</v>
      </c>
      <c r="B80" s="18" t="s">
        <v>71</v>
      </c>
      <c r="C80" s="107">
        <v>0</v>
      </c>
      <c r="D80" s="19">
        <v>0</v>
      </c>
      <c r="E80" s="15">
        <f t="shared" si="10"/>
        <v>0</v>
      </c>
      <c r="F80" s="15">
        <v>0</v>
      </c>
      <c r="G80" s="19">
        <v>0</v>
      </c>
      <c r="H80" s="51">
        <f t="shared" si="9"/>
        <v>0</v>
      </c>
      <c r="I80" s="58"/>
    </row>
    <row r="81" spans="1:9" x14ac:dyDescent="0.25">
      <c r="A81" s="52"/>
      <c r="B81" s="23" t="s">
        <v>45</v>
      </c>
      <c r="C81" s="114">
        <f>C80+C79</f>
        <v>4000</v>
      </c>
      <c r="D81" s="25">
        <f>SUM(D79:D80)</f>
        <v>0</v>
      </c>
      <c r="E81" s="25">
        <f>SUM(E79:E80)</f>
        <v>4000</v>
      </c>
      <c r="F81" s="25">
        <f>SUM(F79:F80)</f>
        <v>0</v>
      </c>
      <c r="G81" s="25">
        <f>SUM(G79)</f>
        <v>0</v>
      </c>
      <c r="H81" s="53">
        <f t="shared" si="9"/>
        <v>4000</v>
      </c>
      <c r="I81" s="58"/>
    </row>
    <row r="82" spans="1:9" x14ac:dyDescent="0.25">
      <c r="A82" s="17">
        <v>56404</v>
      </c>
      <c r="B82" s="18" t="s">
        <v>72</v>
      </c>
      <c r="C82" s="107">
        <v>5500</v>
      </c>
      <c r="D82" s="19"/>
      <c r="E82" s="15">
        <f>+C82+D82</f>
        <v>5500</v>
      </c>
      <c r="F82" s="15">
        <v>5500</v>
      </c>
      <c r="G82" s="19">
        <v>0</v>
      </c>
      <c r="H82" s="51">
        <f t="shared" si="9"/>
        <v>0</v>
      </c>
      <c r="I82" s="58"/>
    </row>
    <row r="83" spans="1:9" ht="15.75" thickBot="1" x14ac:dyDescent="0.3">
      <c r="A83" s="59"/>
      <c r="B83" s="60" t="s">
        <v>45</v>
      </c>
      <c r="C83" s="115">
        <f>SUM(C82)</f>
        <v>5500</v>
      </c>
      <c r="D83" s="61">
        <f>SUM(D82)</f>
        <v>0</v>
      </c>
      <c r="E83" s="61">
        <f>SUM(E82)</f>
        <v>5500</v>
      </c>
      <c r="F83" s="61">
        <f>SUM(F82)</f>
        <v>5500</v>
      </c>
      <c r="G83" s="61">
        <f>SUM(G82)</f>
        <v>0</v>
      </c>
      <c r="H83" s="62">
        <f t="shared" si="9"/>
        <v>0</v>
      </c>
      <c r="I83" s="58"/>
    </row>
    <row r="84" spans="1:9" ht="15.75" thickBot="1" x14ac:dyDescent="0.3">
      <c r="A84" s="63"/>
      <c r="B84" s="64" t="s">
        <v>26</v>
      </c>
      <c r="C84" s="116">
        <f>+C81+C83</f>
        <v>9500</v>
      </c>
      <c r="D84" s="65">
        <f t="shared" ref="D84:H84" si="11">+D81+D83</f>
        <v>0</v>
      </c>
      <c r="E84" s="66">
        <f t="shared" si="11"/>
        <v>9500</v>
      </c>
      <c r="F84" s="67">
        <f t="shared" si="11"/>
        <v>5500</v>
      </c>
      <c r="G84" s="100">
        <f t="shared" si="11"/>
        <v>0</v>
      </c>
      <c r="H84" s="69">
        <f t="shared" si="11"/>
        <v>4000</v>
      </c>
      <c r="I84" s="58"/>
    </row>
    <row r="85" spans="1:9" x14ac:dyDescent="0.25">
      <c r="A85" s="39"/>
      <c r="B85" s="39"/>
      <c r="C85" s="111"/>
      <c r="D85" s="40"/>
      <c r="E85" s="40"/>
      <c r="F85" s="40"/>
      <c r="G85" s="40"/>
      <c r="H85" s="40"/>
      <c r="I85" s="58"/>
    </row>
    <row r="86" spans="1:9" x14ac:dyDescent="0.25">
      <c r="A86" s="39"/>
      <c r="B86" s="39"/>
      <c r="C86" s="111"/>
      <c r="D86" s="40"/>
      <c r="E86" s="40"/>
      <c r="F86" s="40"/>
      <c r="G86" s="40"/>
      <c r="H86" s="40"/>
      <c r="I86" s="58"/>
    </row>
    <row r="87" spans="1:9" x14ac:dyDescent="0.25">
      <c r="A87" s="39"/>
      <c r="B87" s="39"/>
      <c r="C87" s="111"/>
      <c r="D87" s="40"/>
      <c r="E87" s="40"/>
      <c r="F87" s="40"/>
      <c r="G87" s="40"/>
      <c r="H87" s="40"/>
      <c r="I87" s="58"/>
    </row>
    <row r="88" spans="1:9" ht="15.75" thickBot="1" x14ac:dyDescent="0.3">
      <c r="A88" s="39"/>
      <c r="B88" s="39"/>
      <c r="C88" s="111"/>
      <c r="D88" s="40"/>
      <c r="E88" s="40"/>
      <c r="F88" s="40"/>
      <c r="G88" s="40"/>
      <c r="H88" s="40"/>
      <c r="I88" s="58"/>
    </row>
    <row r="89" spans="1:9" ht="15.75" thickBot="1" x14ac:dyDescent="0.3">
      <c r="A89" s="5" t="s">
        <v>5</v>
      </c>
      <c r="B89" s="6" t="s">
        <v>6</v>
      </c>
      <c r="C89" s="112" t="s">
        <v>7</v>
      </c>
      <c r="D89" s="7" t="s">
        <v>8</v>
      </c>
      <c r="E89" s="43" t="s">
        <v>46</v>
      </c>
      <c r="F89" s="44" t="s">
        <v>10</v>
      </c>
      <c r="G89" s="98" t="s">
        <v>11</v>
      </c>
      <c r="H89" s="46" t="s">
        <v>12</v>
      </c>
      <c r="I89" s="58"/>
    </row>
    <row r="90" spans="1:9" x14ac:dyDescent="0.25">
      <c r="A90" s="70">
        <v>61101</v>
      </c>
      <c r="B90" s="71" t="s">
        <v>73</v>
      </c>
      <c r="C90" s="117">
        <v>5000</v>
      </c>
      <c r="D90" s="72">
        <v>-1457.22</v>
      </c>
      <c r="E90" s="49">
        <f t="shared" ref="E90:E94" si="12">+C90+D90</f>
        <v>3542.7799999999997</v>
      </c>
      <c r="F90" s="49">
        <v>0</v>
      </c>
      <c r="G90" s="72">
        <v>0</v>
      </c>
      <c r="H90" s="50">
        <f t="shared" si="9"/>
        <v>3542.7799999999997</v>
      </c>
      <c r="I90" s="73"/>
    </row>
    <row r="91" spans="1:9" x14ac:dyDescent="0.25">
      <c r="A91" s="52">
        <v>61102</v>
      </c>
      <c r="B91" s="74" t="s">
        <v>74</v>
      </c>
      <c r="C91" s="118">
        <v>15000</v>
      </c>
      <c r="D91" s="20">
        <v>-12053.29</v>
      </c>
      <c r="E91" s="15">
        <f t="shared" si="12"/>
        <v>2946.7099999999991</v>
      </c>
      <c r="F91" s="15">
        <v>0</v>
      </c>
      <c r="G91" s="20">
        <v>0</v>
      </c>
      <c r="H91" s="51">
        <f t="shared" si="9"/>
        <v>2946.7099999999991</v>
      </c>
      <c r="I91" s="73"/>
    </row>
    <row r="92" spans="1:9" x14ac:dyDescent="0.25">
      <c r="A92" s="52">
        <v>61103</v>
      </c>
      <c r="B92" s="74" t="s">
        <v>75</v>
      </c>
      <c r="C92" s="118">
        <v>500</v>
      </c>
      <c r="D92" s="20"/>
      <c r="E92" s="15">
        <f t="shared" si="12"/>
        <v>500</v>
      </c>
      <c r="F92" s="15">
        <v>0</v>
      </c>
      <c r="G92" s="20">
        <v>0</v>
      </c>
      <c r="H92" s="51">
        <f t="shared" si="9"/>
        <v>500</v>
      </c>
      <c r="I92" s="73"/>
    </row>
    <row r="93" spans="1:9" x14ac:dyDescent="0.25">
      <c r="A93" s="52">
        <v>61104</v>
      </c>
      <c r="B93" s="74" t="s">
        <v>76</v>
      </c>
      <c r="C93" s="118">
        <v>15055</v>
      </c>
      <c r="D93" s="20">
        <v>-9096.27</v>
      </c>
      <c r="E93" s="15">
        <f t="shared" si="12"/>
        <v>5958.73</v>
      </c>
      <c r="F93" s="15">
        <v>0</v>
      </c>
      <c r="G93" s="20">
        <v>0</v>
      </c>
      <c r="H93" s="51">
        <f t="shared" si="9"/>
        <v>5958.73</v>
      </c>
      <c r="I93" s="73"/>
    </row>
    <row r="94" spans="1:9" x14ac:dyDescent="0.25">
      <c r="A94" s="17">
        <v>61108</v>
      </c>
      <c r="B94" s="18" t="s">
        <v>42</v>
      </c>
      <c r="C94" s="107">
        <v>1000</v>
      </c>
      <c r="D94" s="19"/>
      <c r="E94" s="15">
        <f t="shared" si="12"/>
        <v>1000</v>
      </c>
      <c r="F94" s="15">
        <v>0</v>
      </c>
      <c r="G94" s="19">
        <v>0</v>
      </c>
      <c r="H94" s="51">
        <f t="shared" si="9"/>
        <v>1000</v>
      </c>
      <c r="I94" s="58"/>
    </row>
    <row r="95" spans="1:9" x14ac:dyDescent="0.25">
      <c r="A95" s="52"/>
      <c r="B95" s="23" t="s">
        <v>45</v>
      </c>
      <c r="C95" s="114">
        <f>SUM(C90:C94)</f>
        <v>36555</v>
      </c>
      <c r="D95" s="25">
        <f>SUM(D90:D94)</f>
        <v>-22606.78</v>
      </c>
      <c r="E95" s="25">
        <f>SUM(E90:E94)</f>
        <v>13948.219999999998</v>
      </c>
      <c r="F95" s="25">
        <f>SUM(F90:F94)</f>
        <v>0</v>
      </c>
      <c r="G95" s="25">
        <f>SUM(G94)</f>
        <v>0</v>
      </c>
      <c r="H95" s="53">
        <f t="shared" si="9"/>
        <v>13948.219999999998</v>
      </c>
      <c r="I95" s="58"/>
    </row>
    <row r="96" spans="1:9" x14ac:dyDescent="0.25">
      <c r="A96" s="17">
        <v>61403</v>
      </c>
      <c r="B96" s="18" t="s">
        <v>77</v>
      </c>
      <c r="C96" s="107">
        <v>0</v>
      </c>
      <c r="D96" s="19"/>
      <c r="E96" s="15">
        <f>+C96+D96</f>
        <v>0</v>
      </c>
      <c r="F96" s="19">
        <v>0</v>
      </c>
      <c r="G96" s="19">
        <v>0</v>
      </c>
      <c r="H96" s="51">
        <f t="shared" si="9"/>
        <v>0</v>
      </c>
      <c r="I96" s="58"/>
    </row>
    <row r="97" spans="1:9" ht="15.75" thickBot="1" x14ac:dyDescent="0.3">
      <c r="A97" s="75"/>
      <c r="B97" s="76" t="s">
        <v>45</v>
      </c>
      <c r="C97" s="119">
        <f>+C96</f>
        <v>0</v>
      </c>
      <c r="D97" s="77">
        <f>+D96</f>
        <v>0</v>
      </c>
      <c r="E97" s="78">
        <f>+E96</f>
        <v>0</v>
      </c>
      <c r="F97" s="78">
        <f>+F96</f>
        <v>0</v>
      </c>
      <c r="G97" s="78">
        <f>SUM(G96)</f>
        <v>0</v>
      </c>
      <c r="H97" s="79">
        <f t="shared" si="9"/>
        <v>0</v>
      </c>
      <c r="I97" s="58"/>
    </row>
    <row r="98" spans="1:9" ht="15.75" thickBot="1" x14ac:dyDescent="0.3">
      <c r="A98" s="80"/>
      <c r="B98" s="81" t="s">
        <v>26</v>
      </c>
      <c r="C98" s="120">
        <f>+C95+C97</f>
        <v>36555</v>
      </c>
      <c r="D98" s="82">
        <f>+D97+D95</f>
        <v>-22606.78</v>
      </c>
      <c r="E98" s="83">
        <f>+E97+E95</f>
        <v>13948.219999999998</v>
      </c>
      <c r="F98" s="84">
        <f>+F97+F95</f>
        <v>0</v>
      </c>
      <c r="G98" s="101">
        <v>0</v>
      </c>
      <c r="H98" s="86">
        <f>+H97+H95</f>
        <v>13948.219999999998</v>
      </c>
      <c r="I98" s="58"/>
    </row>
    <row r="99" spans="1:9" x14ac:dyDescent="0.25">
      <c r="A99" s="87"/>
      <c r="B99" s="88" t="s">
        <v>78</v>
      </c>
      <c r="C99" s="121">
        <f>+C98+C84+C78+C71+C24</f>
        <v>9475399</v>
      </c>
      <c r="D99" s="90">
        <f>+D98+D84+D78+D71+D24</f>
        <v>0</v>
      </c>
      <c r="E99" s="91">
        <f>+E24+E71+E78+E98+E84</f>
        <v>9475399</v>
      </c>
      <c r="F99" s="92">
        <f>+F24+F71+F78+F98+F84</f>
        <v>4163175.5</v>
      </c>
      <c r="G99" s="102">
        <f>+G24+G71+G78+G98+G84</f>
        <v>42994.1</v>
      </c>
      <c r="H99" s="94">
        <f>+E99-F99-G99</f>
        <v>5269229.4000000004</v>
      </c>
      <c r="I99" s="57"/>
    </row>
    <row r="100" spans="1:9" x14ac:dyDescent="0.25">
      <c r="C100" s="122"/>
      <c r="D100" s="95"/>
      <c r="E100" s="95"/>
      <c r="F100" s="95"/>
      <c r="G100" s="95"/>
      <c r="H100" s="57"/>
      <c r="I100" s="57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1"/>
  <sheetViews>
    <sheetView workbookViewId="0">
      <selection activeCell="B26" sqref="B26"/>
    </sheetView>
  </sheetViews>
  <sheetFormatPr baseColWidth="10" defaultRowHeight="15" x14ac:dyDescent="0.25"/>
  <cols>
    <col min="2" max="2" width="33.5703125" customWidth="1"/>
    <col min="3" max="3" width="17.28515625" customWidth="1"/>
    <col min="4" max="4" width="17.7109375" customWidth="1"/>
    <col min="5" max="5" width="16.140625" customWidth="1"/>
    <col min="6" max="6" width="15.42578125" customWidth="1"/>
    <col min="7" max="7" width="16.28515625" customWidth="1"/>
    <col min="8" max="8" width="14.85546875" customWidth="1"/>
  </cols>
  <sheetData>
    <row r="1" spans="1:9" x14ac:dyDescent="0.25">
      <c r="C1" s="103"/>
    </row>
    <row r="2" spans="1:9" ht="15.75" x14ac:dyDescent="0.25">
      <c r="A2" s="1"/>
      <c r="B2" s="124" t="s">
        <v>0</v>
      </c>
      <c r="C2" s="124"/>
      <c r="D2" s="124"/>
      <c r="E2" s="124"/>
      <c r="F2" s="124"/>
      <c r="G2" s="124"/>
      <c r="H2" s="124"/>
      <c r="I2" s="124"/>
    </row>
    <row r="3" spans="1:9" x14ac:dyDescent="0.25">
      <c r="A3" s="1"/>
      <c r="B3" s="125" t="s">
        <v>1</v>
      </c>
      <c r="C3" s="125"/>
      <c r="D3" s="125"/>
      <c r="E3" s="125"/>
      <c r="F3" s="125"/>
      <c r="G3" s="2"/>
      <c r="H3" s="1"/>
      <c r="I3" s="1"/>
    </row>
    <row r="4" spans="1:9" x14ac:dyDescent="0.25">
      <c r="A4" s="3"/>
      <c r="B4" s="125" t="s">
        <v>2</v>
      </c>
      <c r="C4" s="125"/>
      <c r="D4" s="125"/>
      <c r="E4" s="125"/>
      <c r="F4" s="125"/>
      <c r="G4" s="2"/>
      <c r="H4" s="3"/>
      <c r="I4" s="1"/>
    </row>
    <row r="5" spans="1:9" x14ac:dyDescent="0.25">
      <c r="A5" s="3"/>
      <c r="B5" s="2"/>
      <c r="C5" s="104"/>
      <c r="D5" s="2"/>
      <c r="E5" s="2"/>
      <c r="F5" s="2"/>
      <c r="G5" s="2"/>
      <c r="H5" s="3"/>
      <c r="I5" s="1"/>
    </row>
    <row r="6" spans="1:9" x14ac:dyDescent="0.25">
      <c r="A6" s="126" t="s">
        <v>3</v>
      </c>
      <c r="B6" s="126"/>
      <c r="C6" s="126"/>
      <c r="D6" s="126"/>
      <c r="E6" s="126"/>
      <c r="F6" s="126"/>
      <c r="G6" s="126"/>
      <c r="H6" s="126"/>
      <c r="I6" s="1"/>
    </row>
    <row r="7" spans="1:9" ht="15.75" thickBot="1" x14ac:dyDescent="0.3">
      <c r="A7" s="4"/>
      <c r="B7" s="126" t="s">
        <v>82</v>
      </c>
      <c r="C7" s="126"/>
      <c r="D7" s="126"/>
      <c r="E7" s="126"/>
      <c r="F7" s="126"/>
      <c r="G7" s="126"/>
      <c r="H7" s="126"/>
      <c r="I7" s="1"/>
    </row>
    <row r="8" spans="1:9" ht="15.75" thickBot="1" x14ac:dyDescent="0.3">
      <c r="A8" s="5" t="s">
        <v>5</v>
      </c>
      <c r="B8" s="6" t="s">
        <v>6</v>
      </c>
      <c r="C8" s="105" t="s">
        <v>7</v>
      </c>
      <c r="D8" s="7" t="s">
        <v>8</v>
      </c>
      <c r="E8" s="8" t="s">
        <v>9</v>
      </c>
      <c r="F8" s="9" t="s">
        <v>10</v>
      </c>
      <c r="G8" s="96" t="s">
        <v>11</v>
      </c>
      <c r="H8" s="11" t="s">
        <v>12</v>
      </c>
      <c r="I8" s="12"/>
    </row>
    <row r="9" spans="1:9" x14ac:dyDescent="0.25">
      <c r="A9" s="13">
        <v>51101</v>
      </c>
      <c r="B9" s="14" t="s">
        <v>13</v>
      </c>
      <c r="C9" s="15">
        <v>4981600</v>
      </c>
      <c r="D9" s="15">
        <v>-84599.9</v>
      </c>
      <c r="E9" s="15">
        <f>+C9+D9</f>
        <v>4897000.0999999996</v>
      </c>
      <c r="F9" s="15">
        <v>2384632.79</v>
      </c>
      <c r="G9" s="15">
        <f>67798.69-46233.86</f>
        <v>21564.83</v>
      </c>
      <c r="H9" s="16">
        <f t="shared" ref="H9:H74" si="0">+E9-F9-G9</f>
        <v>2490802.4799999995</v>
      </c>
    </row>
    <row r="10" spans="1:9" x14ac:dyDescent="0.25">
      <c r="A10" s="17">
        <v>51103</v>
      </c>
      <c r="B10" s="18" t="s">
        <v>14</v>
      </c>
      <c r="C10" s="19">
        <v>181800</v>
      </c>
      <c r="D10" s="15"/>
      <c r="E10" s="15">
        <f t="shared" ref="E10:E23" si="1">+C10+D10</f>
        <v>181800</v>
      </c>
      <c r="F10" s="15"/>
      <c r="G10" s="15">
        <v>0</v>
      </c>
      <c r="H10" s="16">
        <f t="shared" si="0"/>
        <v>181800</v>
      </c>
    </row>
    <row r="11" spans="1:9" x14ac:dyDescent="0.25">
      <c r="A11" s="17">
        <v>51107</v>
      </c>
      <c r="B11" s="18" t="s">
        <v>15</v>
      </c>
      <c r="C11" s="19">
        <v>0</v>
      </c>
      <c r="D11" s="19">
        <v>115919.88</v>
      </c>
      <c r="E11" s="15">
        <f t="shared" si="1"/>
        <v>115919.88</v>
      </c>
      <c r="F11" s="15">
        <v>114800</v>
      </c>
      <c r="G11" s="15">
        <v>1119.8800000000001</v>
      </c>
      <c r="H11" s="16">
        <f t="shared" si="0"/>
        <v>4.5474735088646412E-12</v>
      </c>
    </row>
    <row r="12" spans="1:9" x14ac:dyDescent="0.25">
      <c r="A12" s="17">
        <v>51201</v>
      </c>
      <c r="B12" s="18" t="s">
        <v>16</v>
      </c>
      <c r="C12" s="19">
        <v>1068700</v>
      </c>
      <c r="D12" s="20">
        <v>-40524.949999999997</v>
      </c>
      <c r="E12" s="15">
        <f t="shared" si="1"/>
        <v>1028175.05</v>
      </c>
      <c r="F12" s="15">
        <v>479651.11</v>
      </c>
      <c r="G12" s="15">
        <f>41245.13-27078.69</f>
        <v>14166.439999999999</v>
      </c>
      <c r="H12" s="16">
        <f t="shared" si="0"/>
        <v>534357.50000000012</v>
      </c>
    </row>
    <row r="13" spans="1:9" x14ac:dyDescent="0.25">
      <c r="A13" s="17">
        <v>51203</v>
      </c>
      <c r="B13" s="18" t="s">
        <v>14</v>
      </c>
      <c r="C13" s="19">
        <v>30600</v>
      </c>
      <c r="D13" s="19"/>
      <c r="E13" s="15">
        <f t="shared" si="1"/>
        <v>30600</v>
      </c>
      <c r="F13" s="15"/>
      <c r="G13" s="15">
        <v>0</v>
      </c>
      <c r="H13" s="16">
        <f t="shared" si="0"/>
        <v>30600</v>
      </c>
    </row>
    <row r="14" spans="1:9" x14ac:dyDescent="0.25">
      <c r="A14" s="17">
        <v>51207</v>
      </c>
      <c r="B14" s="18" t="s">
        <v>15</v>
      </c>
      <c r="C14" s="19">
        <v>0</v>
      </c>
      <c r="D14" s="19">
        <v>18600</v>
      </c>
      <c r="E14" s="15">
        <f t="shared" si="1"/>
        <v>18600</v>
      </c>
      <c r="F14" s="15">
        <v>18600</v>
      </c>
      <c r="G14" s="15">
        <v>0</v>
      </c>
      <c r="H14" s="16">
        <f t="shared" si="0"/>
        <v>0</v>
      </c>
    </row>
    <row r="15" spans="1:9" x14ac:dyDescent="0.25">
      <c r="A15" s="17">
        <v>51401</v>
      </c>
      <c r="B15" s="18" t="s">
        <v>17</v>
      </c>
      <c r="C15" s="19">
        <v>331890</v>
      </c>
      <c r="D15" s="19">
        <v>-12555.71</v>
      </c>
      <c r="E15" s="15">
        <f t="shared" si="1"/>
        <v>319334.28999999998</v>
      </c>
      <c r="F15" s="15">
        <v>146224.37</v>
      </c>
      <c r="G15" s="15">
        <f>16577.19-9422.29</f>
        <v>7154.8999999999978</v>
      </c>
      <c r="H15" s="16">
        <f t="shared" si="0"/>
        <v>165955.01999999999</v>
      </c>
    </row>
    <row r="16" spans="1:9" x14ac:dyDescent="0.25">
      <c r="A16" s="17">
        <v>51402</v>
      </c>
      <c r="B16" s="18" t="s">
        <v>18</v>
      </c>
      <c r="C16" s="19">
        <v>57985</v>
      </c>
      <c r="D16" s="19">
        <v>-2471.6</v>
      </c>
      <c r="E16" s="15">
        <f t="shared" si="1"/>
        <v>55513.4</v>
      </c>
      <c r="F16" s="15">
        <v>25117.08</v>
      </c>
      <c r="G16" s="15">
        <f>3194.77-1797.45</f>
        <v>1397.32</v>
      </c>
      <c r="H16" s="16">
        <f t="shared" si="0"/>
        <v>28999</v>
      </c>
    </row>
    <row r="17" spans="1:8" x14ac:dyDescent="0.25">
      <c r="A17" s="17">
        <v>51501</v>
      </c>
      <c r="B17" s="18" t="s">
        <v>19</v>
      </c>
      <c r="C17" s="19">
        <v>320785</v>
      </c>
      <c r="D17" s="19">
        <v>34922.730000000003</v>
      </c>
      <c r="E17" s="15">
        <f t="shared" si="1"/>
        <v>355707.73</v>
      </c>
      <c r="F17" s="15">
        <v>162110.24</v>
      </c>
      <c r="G17" s="15">
        <f>19340.19-10984.72</f>
        <v>8355.4699999999993</v>
      </c>
      <c r="H17" s="16">
        <f t="shared" si="0"/>
        <v>185242.02</v>
      </c>
    </row>
    <row r="18" spans="1:8" x14ac:dyDescent="0.25">
      <c r="A18" s="17">
        <v>51502</v>
      </c>
      <c r="B18" s="18" t="s">
        <v>20</v>
      </c>
      <c r="C18" s="19">
        <v>72140</v>
      </c>
      <c r="D18" s="19">
        <v>6863.78</v>
      </c>
      <c r="E18" s="15">
        <f t="shared" si="1"/>
        <v>79003.78</v>
      </c>
      <c r="F18" s="15">
        <v>35307.370000000003</v>
      </c>
      <c r="G18" s="15">
        <f>5159.43-2844.52</f>
        <v>2314.9100000000003</v>
      </c>
      <c r="H18" s="16">
        <f t="shared" si="0"/>
        <v>41381.499999999993</v>
      </c>
    </row>
    <row r="19" spans="1:8" x14ac:dyDescent="0.25">
      <c r="A19" s="17">
        <v>51601</v>
      </c>
      <c r="B19" s="18" t="s">
        <v>21</v>
      </c>
      <c r="C19" s="19">
        <v>46625</v>
      </c>
      <c r="D19" s="19">
        <v>4.12</v>
      </c>
      <c r="E19" s="15">
        <f t="shared" si="1"/>
        <v>46629.120000000003</v>
      </c>
      <c r="F19" s="15">
        <v>22210.87</v>
      </c>
      <c r="G19" s="15">
        <v>1103.69</v>
      </c>
      <c r="H19" s="16">
        <f t="shared" si="0"/>
        <v>23314.560000000005</v>
      </c>
    </row>
    <row r="20" spans="1:8" x14ac:dyDescent="0.25">
      <c r="A20" s="17">
        <v>51701</v>
      </c>
      <c r="B20" s="18" t="s">
        <v>22</v>
      </c>
      <c r="C20" s="19">
        <v>54989</v>
      </c>
      <c r="D20" s="19">
        <v>-6466.49</v>
      </c>
      <c r="E20" s="15">
        <f t="shared" si="1"/>
        <v>48522.51</v>
      </c>
      <c r="F20" s="15">
        <v>47132.97</v>
      </c>
      <c r="G20" s="15">
        <f>1400.69-11.15</f>
        <v>1389.54</v>
      </c>
      <c r="H20" s="16">
        <f t="shared" si="0"/>
        <v>0</v>
      </c>
    </row>
    <row r="21" spans="1:8" x14ac:dyDescent="0.25">
      <c r="A21" s="17">
        <v>51702</v>
      </c>
      <c r="B21" s="18" t="s">
        <v>23</v>
      </c>
      <c r="C21" s="19"/>
      <c r="D21" s="19">
        <v>6455.34</v>
      </c>
      <c r="E21" s="15">
        <f t="shared" si="1"/>
        <v>6455.34</v>
      </c>
      <c r="F21" s="15">
        <v>6335.19</v>
      </c>
      <c r="G21" s="15">
        <v>120.15</v>
      </c>
      <c r="H21" s="16">
        <f t="shared" si="0"/>
        <v>5.4001247917767614E-13</v>
      </c>
    </row>
    <row r="22" spans="1:8" x14ac:dyDescent="0.25">
      <c r="A22" s="17">
        <v>51903</v>
      </c>
      <c r="B22" s="18" t="s">
        <v>24</v>
      </c>
      <c r="C22" s="19">
        <v>71895</v>
      </c>
      <c r="D22" s="19">
        <v>-9079.5499999999993</v>
      </c>
      <c r="E22" s="15">
        <f t="shared" si="1"/>
        <v>62815.45</v>
      </c>
      <c r="F22" s="15">
        <v>39056.449999999997</v>
      </c>
      <c r="G22" s="15">
        <f>9818.67-9459.67</f>
        <v>359</v>
      </c>
      <c r="H22" s="16">
        <f t="shared" si="0"/>
        <v>23400</v>
      </c>
    </row>
    <row r="23" spans="1:8" x14ac:dyDescent="0.25">
      <c r="A23" s="17">
        <v>51999</v>
      </c>
      <c r="B23" s="18" t="s">
        <v>25</v>
      </c>
      <c r="C23" s="19">
        <v>17000</v>
      </c>
      <c r="D23" s="19"/>
      <c r="E23" s="15">
        <f t="shared" si="1"/>
        <v>17000</v>
      </c>
      <c r="F23" s="15"/>
      <c r="G23" s="21">
        <v>0</v>
      </c>
      <c r="H23" s="16">
        <f t="shared" si="0"/>
        <v>17000</v>
      </c>
    </row>
    <row r="24" spans="1:8" x14ac:dyDescent="0.25">
      <c r="A24" s="22"/>
      <c r="B24" s="23" t="s">
        <v>26</v>
      </c>
      <c r="C24" s="24">
        <f t="shared" ref="C24:H24" si="2">SUM(C9:C23)</f>
        <v>7236009</v>
      </c>
      <c r="D24" s="25">
        <f t="shared" si="2"/>
        <v>27067.650000000027</v>
      </c>
      <c r="E24" s="26">
        <f t="shared" si="2"/>
        <v>7263076.6499999994</v>
      </c>
      <c r="F24" s="27">
        <f t="shared" si="2"/>
        <v>3481178.4400000004</v>
      </c>
      <c r="G24" s="97">
        <f t="shared" si="2"/>
        <v>59046.130000000012</v>
      </c>
      <c r="H24" s="108">
        <f t="shared" si="2"/>
        <v>3722852.0799999996</v>
      </c>
    </row>
    <row r="25" spans="1:8" x14ac:dyDescent="0.25">
      <c r="A25" s="17">
        <v>54101</v>
      </c>
      <c r="B25" s="18" t="s">
        <v>27</v>
      </c>
      <c r="C25" s="19">
        <v>52905</v>
      </c>
      <c r="D25" s="19">
        <v>16346.72</v>
      </c>
      <c r="E25" s="15">
        <f t="shared" ref="E25:E42" si="3">+C25+D25</f>
        <v>69251.72</v>
      </c>
      <c r="F25" s="15">
        <v>55929.59</v>
      </c>
      <c r="G25" s="15">
        <v>7461.53</v>
      </c>
      <c r="H25" s="16">
        <f t="shared" si="0"/>
        <v>5860.6000000000049</v>
      </c>
    </row>
    <row r="26" spans="1:8" x14ac:dyDescent="0.25">
      <c r="A26" s="17">
        <v>54103</v>
      </c>
      <c r="B26" s="18" t="s">
        <v>28</v>
      </c>
      <c r="C26" s="19">
        <v>1000</v>
      </c>
      <c r="D26" s="19">
        <v>79.03</v>
      </c>
      <c r="E26" s="15">
        <f t="shared" si="3"/>
        <v>1079.03</v>
      </c>
      <c r="F26" s="15">
        <v>133.03</v>
      </c>
      <c r="G26" s="15">
        <v>446</v>
      </c>
      <c r="H26" s="16">
        <f t="shared" si="0"/>
        <v>500</v>
      </c>
    </row>
    <row r="27" spans="1:8" x14ac:dyDescent="0.25">
      <c r="A27" s="17">
        <v>54104</v>
      </c>
      <c r="B27" s="18" t="s">
        <v>29</v>
      </c>
      <c r="C27" s="19">
        <v>53150</v>
      </c>
      <c r="D27" s="19">
        <v>-1720</v>
      </c>
      <c r="E27" s="15">
        <f t="shared" si="3"/>
        <v>51430</v>
      </c>
      <c r="F27" s="15">
        <v>10665.7</v>
      </c>
      <c r="G27" s="15">
        <v>4164.3</v>
      </c>
      <c r="H27" s="16">
        <f t="shared" si="0"/>
        <v>36600</v>
      </c>
    </row>
    <row r="28" spans="1:8" x14ac:dyDescent="0.25">
      <c r="A28" s="17">
        <v>54105</v>
      </c>
      <c r="B28" s="18" t="s">
        <v>30</v>
      </c>
      <c r="C28" s="19">
        <v>17135</v>
      </c>
      <c r="D28" s="19">
        <v>631.36</v>
      </c>
      <c r="E28" s="15">
        <f t="shared" si="3"/>
        <v>17766.36</v>
      </c>
      <c r="F28" s="15">
        <v>17169.97</v>
      </c>
      <c r="G28" s="15">
        <v>596.39</v>
      </c>
      <c r="H28" s="16">
        <f t="shared" si="0"/>
        <v>0</v>
      </c>
    </row>
    <row r="29" spans="1:8" x14ac:dyDescent="0.25">
      <c r="A29" s="17">
        <v>54106</v>
      </c>
      <c r="B29" s="18" t="s">
        <v>31</v>
      </c>
      <c r="C29" s="19">
        <v>150</v>
      </c>
      <c r="D29" s="19">
        <v>87</v>
      </c>
      <c r="E29" s="15">
        <f t="shared" si="3"/>
        <v>237</v>
      </c>
      <c r="F29" s="15">
        <v>237</v>
      </c>
      <c r="G29" s="15">
        <v>0</v>
      </c>
      <c r="H29" s="16">
        <f t="shared" si="0"/>
        <v>0</v>
      </c>
    </row>
    <row r="30" spans="1:8" x14ac:dyDescent="0.25">
      <c r="A30" s="17">
        <v>54107</v>
      </c>
      <c r="B30" s="18" t="s">
        <v>32</v>
      </c>
      <c r="C30" s="19">
        <v>10800</v>
      </c>
      <c r="D30" s="19">
        <v>1107</v>
      </c>
      <c r="E30" s="15">
        <f t="shared" si="3"/>
        <v>11907</v>
      </c>
      <c r="F30" s="15">
        <v>10911.67</v>
      </c>
      <c r="G30" s="15">
        <v>995.33</v>
      </c>
      <c r="H30" s="16">
        <f t="shared" si="0"/>
        <v>0</v>
      </c>
    </row>
    <row r="31" spans="1:8" x14ac:dyDescent="0.25">
      <c r="A31" s="17">
        <v>54108</v>
      </c>
      <c r="B31" s="18" t="s">
        <v>33</v>
      </c>
      <c r="C31" s="19">
        <v>15000</v>
      </c>
      <c r="D31" s="19">
        <v>481.4</v>
      </c>
      <c r="E31" s="15">
        <f t="shared" si="3"/>
        <v>15481.4</v>
      </c>
      <c r="F31" s="15">
        <v>8481.4</v>
      </c>
      <c r="G31" s="15">
        <v>0</v>
      </c>
      <c r="H31" s="16">
        <f t="shared" si="0"/>
        <v>7000</v>
      </c>
    </row>
    <row r="32" spans="1:8" x14ac:dyDescent="0.25">
      <c r="A32" s="17">
        <v>54109</v>
      </c>
      <c r="B32" s="18" t="s">
        <v>34</v>
      </c>
      <c r="C32" s="19">
        <v>4000</v>
      </c>
      <c r="D32" s="19"/>
      <c r="E32" s="15">
        <f t="shared" si="3"/>
        <v>4000</v>
      </c>
      <c r="F32" s="15">
        <v>1464.72</v>
      </c>
      <c r="G32" s="15">
        <v>535.28</v>
      </c>
      <c r="H32" s="16">
        <f t="shared" si="0"/>
        <v>1999.9999999999998</v>
      </c>
    </row>
    <row r="33" spans="1:8" x14ac:dyDescent="0.25">
      <c r="A33" s="17">
        <v>54110</v>
      </c>
      <c r="B33" s="18" t="s">
        <v>35</v>
      </c>
      <c r="C33" s="19">
        <v>20025</v>
      </c>
      <c r="D33" s="19"/>
      <c r="E33" s="15">
        <f t="shared" si="3"/>
        <v>20025</v>
      </c>
      <c r="F33" s="15">
        <v>21</v>
      </c>
      <c r="G33" s="15">
        <v>20004</v>
      </c>
      <c r="H33" s="16">
        <f t="shared" si="0"/>
        <v>0</v>
      </c>
    </row>
    <row r="34" spans="1:8" x14ac:dyDescent="0.25">
      <c r="A34" s="17">
        <v>54111</v>
      </c>
      <c r="B34" s="18" t="s">
        <v>36</v>
      </c>
      <c r="C34" s="19">
        <v>400</v>
      </c>
      <c r="D34" s="19">
        <v>-255.9</v>
      </c>
      <c r="E34" s="15">
        <f t="shared" si="3"/>
        <v>144.1</v>
      </c>
      <c r="F34" s="15">
        <v>144.1</v>
      </c>
      <c r="G34" s="15">
        <v>0</v>
      </c>
      <c r="H34" s="16">
        <f t="shared" si="0"/>
        <v>0</v>
      </c>
    </row>
    <row r="35" spans="1:8" x14ac:dyDescent="0.25">
      <c r="A35" s="17">
        <v>54112</v>
      </c>
      <c r="B35" s="18" t="s">
        <v>37</v>
      </c>
      <c r="C35" s="19">
        <v>1400</v>
      </c>
      <c r="D35" s="19">
        <v>458.59</v>
      </c>
      <c r="E35" s="15">
        <f t="shared" si="3"/>
        <v>1858.59</v>
      </c>
      <c r="F35" s="15">
        <v>1084.68</v>
      </c>
      <c r="G35" s="15">
        <v>773.91</v>
      </c>
      <c r="H35" s="16">
        <f t="shared" si="0"/>
        <v>0</v>
      </c>
    </row>
    <row r="36" spans="1:8" x14ac:dyDescent="0.25">
      <c r="A36" s="17">
        <v>54113</v>
      </c>
      <c r="B36" s="18" t="s">
        <v>38</v>
      </c>
      <c r="C36" s="19">
        <v>900</v>
      </c>
      <c r="D36" s="19">
        <v>-481.4</v>
      </c>
      <c r="E36" s="15">
        <f t="shared" si="3"/>
        <v>418.6</v>
      </c>
      <c r="F36" s="15">
        <v>15</v>
      </c>
      <c r="G36" s="15">
        <v>53.6</v>
      </c>
      <c r="H36" s="16">
        <f t="shared" si="0"/>
        <v>350</v>
      </c>
    </row>
    <row r="37" spans="1:8" x14ac:dyDescent="0.25">
      <c r="A37" s="17">
        <v>54114</v>
      </c>
      <c r="B37" s="18" t="s">
        <v>39</v>
      </c>
      <c r="C37" s="19">
        <v>5425</v>
      </c>
      <c r="D37" s="19">
        <v>-426.04</v>
      </c>
      <c r="E37" s="15">
        <f t="shared" si="3"/>
        <v>4998.96</v>
      </c>
      <c r="F37" s="15">
        <v>4906.9799999999996</v>
      </c>
      <c r="G37" s="15">
        <v>91.98</v>
      </c>
      <c r="H37" s="16">
        <f t="shared" si="0"/>
        <v>4.6895820560166612E-13</v>
      </c>
    </row>
    <row r="38" spans="1:8" x14ac:dyDescent="0.25">
      <c r="A38" s="17">
        <v>54115</v>
      </c>
      <c r="B38" s="18" t="s">
        <v>40</v>
      </c>
      <c r="C38" s="19">
        <v>12000</v>
      </c>
      <c r="D38" s="19"/>
      <c r="E38" s="15">
        <f t="shared" si="3"/>
        <v>12000</v>
      </c>
      <c r="F38" s="15">
        <v>9398.7199999999993</v>
      </c>
      <c r="G38" s="15">
        <v>2601.2800000000002</v>
      </c>
      <c r="H38" s="16">
        <f t="shared" si="0"/>
        <v>0</v>
      </c>
    </row>
    <row r="39" spans="1:8" x14ac:dyDescent="0.25">
      <c r="A39" s="17">
        <v>54116</v>
      </c>
      <c r="B39" s="18" t="s">
        <v>41</v>
      </c>
      <c r="C39" s="19">
        <v>600</v>
      </c>
      <c r="D39" s="19">
        <v>35</v>
      </c>
      <c r="E39" s="15">
        <f t="shared" si="3"/>
        <v>635</v>
      </c>
      <c r="F39" s="15">
        <v>494.3</v>
      </c>
      <c r="G39" s="15">
        <v>140.69999999999999</v>
      </c>
      <c r="H39" s="16">
        <f t="shared" si="0"/>
        <v>0</v>
      </c>
    </row>
    <row r="40" spans="1:8" x14ac:dyDescent="0.25">
      <c r="A40" s="17">
        <v>54118</v>
      </c>
      <c r="B40" s="18" t="s">
        <v>42</v>
      </c>
      <c r="C40" s="19">
        <v>1750</v>
      </c>
      <c r="D40" s="19">
        <v>149.47999999999999</v>
      </c>
      <c r="E40" s="15">
        <f t="shared" si="3"/>
        <v>1899.48</v>
      </c>
      <c r="F40" s="15">
        <v>1033.6099999999999</v>
      </c>
      <c r="G40" s="15">
        <v>365.87</v>
      </c>
      <c r="H40" s="16">
        <f t="shared" si="0"/>
        <v>500.00000000000011</v>
      </c>
    </row>
    <row r="41" spans="1:8" x14ac:dyDescent="0.25">
      <c r="A41" s="17">
        <v>54119</v>
      </c>
      <c r="B41" s="18" t="s">
        <v>43</v>
      </c>
      <c r="C41" s="19">
        <v>2000</v>
      </c>
      <c r="D41" s="19">
        <v>1150.8800000000001</v>
      </c>
      <c r="E41" s="15">
        <f t="shared" si="3"/>
        <v>3150.88</v>
      </c>
      <c r="F41" s="15">
        <v>2145.46</v>
      </c>
      <c r="G41" s="15">
        <v>5.42</v>
      </c>
      <c r="H41" s="16">
        <f t="shared" si="0"/>
        <v>1000.0000000000001</v>
      </c>
    </row>
    <row r="42" spans="1:8" ht="15.75" thickBot="1" x14ac:dyDescent="0.3">
      <c r="A42" s="30">
        <v>54199</v>
      </c>
      <c r="B42" s="31" t="s">
        <v>44</v>
      </c>
      <c r="C42" s="32">
        <v>479395</v>
      </c>
      <c r="D42" s="32">
        <v>-22628.400000000001</v>
      </c>
      <c r="E42" s="15">
        <f t="shared" si="3"/>
        <v>456766.6</v>
      </c>
      <c r="F42" s="15">
        <v>411110.49</v>
      </c>
      <c r="G42" s="15">
        <v>10803.59</v>
      </c>
      <c r="H42" s="33">
        <f t="shared" si="0"/>
        <v>34852.51999999999</v>
      </c>
    </row>
    <row r="43" spans="1:8" ht="15.75" thickBot="1" x14ac:dyDescent="0.3">
      <c r="A43" s="34"/>
      <c r="B43" s="35" t="s">
        <v>45</v>
      </c>
      <c r="C43" s="36">
        <f>SUM(C25:C42)</f>
        <v>678035</v>
      </c>
      <c r="D43" s="36">
        <f>SUM(D25:D42)</f>
        <v>-4985.2800000000025</v>
      </c>
      <c r="E43" s="36">
        <f>SUM(E25:E42)</f>
        <v>673049.72</v>
      </c>
      <c r="F43" s="36">
        <f>SUM(F25:F42)</f>
        <v>535347.41999999993</v>
      </c>
      <c r="G43" s="36">
        <f>SUM(G25:G42)</f>
        <v>49039.180000000008</v>
      </c>
      <c r="H43" s="37">
        <f t="shared" si="0"/>
        <v>88663.120000000039</v>
      </c>
    </row>
    <row r="44" spans="1:8" x14ac:dyDescent="0.25">
      <c r="A44" s="38"/>
      <c r="B44" s="39"/>
      <c r="C44" s="111"/>
      <c r="D44" s="40"/>
      <c r="E44" s="40"/>
      <c r="F44" s="40"/>
      <c r="G44" s="40"/>
      <c r="H44" s="41"/>
    </row>
    <row r="45" spans="1:8" x14ac:dyDescent="0.25">
      <c r="A45" s="38"/>
      <c r="B45" s="39"/>
      <c r="C45" s="111"/>
      <c r="D45" s="40"/>
      <c r="E45" s="40"/>
      <c r="F45" s="40"/>
      <c r="G45" s="40"/>
      <c r="H45" s="41"/>
    </row>
    <row r="46" spans="1:8" ht="15.75" thickBot="1" x14ac:dyDescent="0.3">
      <c r="A46" s="38"/>
      <c r="B46" s="39"/>
      <c r="C46" s="111"/>
      <c r="D46" s="40"/>
      <c r="E46" s="40"/>
      <c r="F46" s="40"/>
      <c r="G46" s="40"/>
      <c r="H46" s="41"/>
    </row>
    <row r="47" spans="1:8" ht="15.75" thickBot="1" x14ac:dyDescent="0.3">
      <c r="A47" s="5" t="s">
        <v>5</v>
      </c>
      <c r="B47" s="6" t="s">
        <v>6</v>
      </c>
      <c r="C47" s="112" t="s">
        <v>7</v>
      </c>
      <c r="D47" s="7" t="s">
        <v>8</v>
      </c>
      <c r="E47" s="43" t="s">
        <v>46</v>
      </c>
      <c r="F47" s="44" t="s">
        <v>10</v>
      </c>
      <c r="G47" s="98" t="s">
        <v>11</v>
      </c>
      <c r="H47" s="46" t="s">
        <v>12</v>
      </c>
    </row>
    <row r="48" spans="1:8" x14ac:dyDescent="0.25">
      <c r="A48" s="47">
        <v>54201</v>
      </c>
      <c r="B48" s="48" t="s">
        <v>47</v>
      </c>
      <c r="C48" s="49">
        <v>191255</v>
      </c>
      <c r="D48" s="49">
        <v>-6704.46</v>
      </c>
      <c r="E48" s="15">
        <f t="shared" ref="E48:E51" si="4">+C48+D48</f>
        <v>184550.54</v>
      </c>
      <c r="F48" s="15">
        <v>70214.66</v>
      </c>
      <c r="G48" s="15">
        <f>21312.98-3698.3</f>
        <v>17614.68</v>
      </c>
      <c r="H48" s="50">
        <f t="shared" si="0"/>
        <v>96721.200000000012</v>
      </c>
    </row>
    <row r="49" spans="1:8" x14ac:dyDescent="0.25">
      <c r="A49" s="17">
        <v>54202</v>
      </c>
      <c r="B49" s="18" t="s">
        <v>48</v>
      </c>
      <c r="C49" s="19">
        <v>43800</v>
      </c>
      <c r="D49" s="19">
        <v>472.53</v>
      </c>
      <c r="E49" s="15">
        <f t="shared" si="4"/>
        <v>44272.53</v>
      </c>
      <c r="F49" s="15">
        <v>10604.94</v>
      </c>
      <c r="G49" s="15">
        <v>11688.79</v>
      </c>
      <c r="H49" s="16">
        <f t="shared" si="0"/>
        <v>21978.799999999996</v>
      </c>
    </row>
    <row r="50" spans="1:8" x14ac:dyDescent="0.25">
      <c r="A50" s="30">
        <v>54203</v>
      </c>
      <c r="B50" s="31" t="s">
        <v>49</v>
      </c>
      <c r="C50" s="32">
        <v>188800</v>
      </c>
      <c r="D50" s="32">
        <v>-24171.48</v>
      </c>
      <c r="E50" s="15">
        <f t="shared" si="4"/>
        <v>164628.51999999999</v>
      </c>
      <c r="F50" s="15">
        <v>86594.83</v>
      </c>
      <c r="G50" s="15">
        <f>39368.74-23369.35</f>
        <v>15999.39</v>
      </c>
      <c r="H50" s="33">
        <f t="shared" si="0"/>
        <v>62034.299999999988</v>
      </c>
    </row>
    <row r="51" spans="1:8" x14ac:dyDescent="0.25">
      <c r="A51" s="17">
        <v>54204</v>
      </c>
      <c r="B51" s="18" t="s">
        <v>50</v>
      </c>
      <c r="C51" s="19">
        <v>1200</v>
      </c>
      <c r="D51" s="19"/>
      <c r="E51" s="15">
        <f t="shared" si="4"/>
        <v>1200</v>
      </c>
      <c r="F51" s="15"/>
      <c r="G51" s="15">
        <v>600</v>
      </c>
      <c r="H51" s="51">
        <f t="shared" si="0"/>
        <v>600</v>
      </c>
    </row>
    <row r="52" spans="1:8" x14ac:dyDescent="0.25">
      <c r="A52" s="52"/>
      <c r="B52" s="23" t="s">
        <v>45</v>
      </c>
      <c r="C52" s="25">
        <f>SUM(C48:C51)</f>
        <v>425055</v>
      </c>
      <c r="D52" s="25">
        <f>SUM(D48:D51)</f>
        <v>-30403.41</v>
      </c>
      <c r="E52" s="25">
        <f>SUM(E48:E51)</f>
        <v>394651.58999999997</v>
      </c>
      <c r="F52" s="25">
        <f>SUM(F48:F51)</f>
        <v>167414.43</v>
      </c>
      <c r="G52" s="25">
        <f>SUM(G48:G51)</f>
        <v>45902.86</v>
      </c>
      <c r="H52" s="53">
        <f t="shared" si="0"/>
        <v>181334.3</v>
      </c>
    </row>
    <row r="53" spans="1:8" x14ac:dyDescent="0.25">
      <c r="A53" s="17">
        <v>54301</v>
      </c>
      <c r="B53" s="18" t="s">
        <v>51</v>
      </c>
      <c r="C53" s="19">
        <v>35000</v>
      </c>
      <c r="D53" s="19"/>
      <c r="E53" s="15">
        <f t="shared" ref="E53:E63" si="5">+C53+D53</f>
        <v>35000</v>
      </c>
      <c r="F53" s="15">
        <v>20635.27</v>
      </c>
      <c r="G53" s="15">
        <v>8121.33</v>
      </c>
      <c r="H53" s="51">
        <f t="shared" si="0"/>
        <v>6243.4</v>
      </c>
    </row>
    <row r="54" spans="1:8" x14ac:dyDescent="0.25">
      <c r="A54" s="13">
        <v>54302</v>
      </c>
      <c r="B54" s="14" t="s">
        <v>52</v>
      </c>
      <c r="C54" s="15">
        <v>63000</v>
      </c>
      <c r="D54" s="15">
        <v>62.06</v>
      </c>
      <c r="E54" s="15">
        <f t="shared" si="5"/>
        <v>63062.06</v>
      </c>
      <c r="F54" s="15">
        <v>44451.58</v>
      </c>
      <c r="G54" s="15">
        <v>11110.48</v>
      </c>
      <c r="H54" s="16">
        <f t="shared" si="0"/>
        <v>7499.9999999999964</v>
      </c>
    </row>
    <row r="55" spans="1:8" x14ac:dyDescent="0.25">
      <c r="A55" s="17">
        <v>54304</v>
      </c>
      <c r="B55" s="18" t="s">
        <v>53</v>
      </c>
      <c r="C55" s="19">
        <v>2000</v>
      </c>
      <c r="D55" s="19">
        <v>-128.58000000000001</v>
      </c>
      <c r="E55" s="15">
        <f t="shared" si="5"/>
        <v>1871.42</v>
      </c>
      <c r="F55" s="15">
        <v>155.55000000000001</v>
      </c>
      <c r="G55" s="15">
        <v>715.87</v>
      </c>
      <c r="H55" s="51">
        <f t="shared" si="0"/>
        <v>1000.0000000000001</v>
      </c>
    </row>
    <row r="56" spans="1:8" x14ac:dyDescent="0.25">
      <c r="A56" s="17">
        <v>54305</v>
      </c>
      <c r="B56" s="18" t="s">
        <v>54</v>
      </c>
      <c r="C56" s="19">
        <v>74200</v>
      </c>
      <c r="D56" s="19">
        <v>-6084.76</v>
      </c>
      <c r="E56" s="15">
        <f t="shared" si="5"/>
        <v>68115.240000000005</v>
      </c>
      <c r="F56" s="15">
        <v>1021.25</v>
      </c>
      <c r="G56" s="15">
        <v>32334.99</v>
      </c>
      <c r="H56" s="51">
        <f t="shared" si="0"/>
        <v>34759</v>
      </c>
    </row>
    <row r="57" spans="1:8" x14ac:dyDescent="0.25">
      <c r="A57" s="17">
        <v>54307</v>
      </c>
      <c r="B57" s="18" t="s">
        <v>55</v>
      </c>
      <c r="C57" s="19">
        <v>13000</v>
      </c>
      <c r="D57" s="19">
        <v>-1246</v>
      </c>
      <c r="E57" s="15">
        <f t="shared" si="5"/>
        <v>11754</v>
      </c>
      <c r="F57" s="15">
        <v>6087.36</v>
      </c>
      <c r="G57" s="15">
        <v>3010.32</v>
      </c>
      <c r="H57" s="51">
        <f t="shared" si="0"/>
        <v>2656.32</v>
      </c>
    </row>
    <row r="58" spans="1:8" x14ac:dyDescent="0.25">
      <c r="A58" s="17">
        <v>54308</v>
      </c>
      <c r="B58" s="18" t="s">
        <v>83</v>
      </c>
      <c r="C58" s="19">
        <v>0</v>
      </c>
      <c r="D58" s="19">
        <v>1266</v>
      </c>
      <c r="E58" s="15">
        <f t="shared" si="5"/>
        <v>1266</v>
      </c>
      <c r="F58" s="15">
        <v>1266</v>
      </c>
      <c r="G58" s="15">
        <v>0</v>
      </c>
      <c r="H58" s="51">
        <f t="shared" si="0"/>
        <v>0</v>
      </c>
    </row>
    <row r="59" spans="1:8" x14ac:dyDescent="0.25">
      <c r="A59" s="17">
        <v>54313</v>
      </c>
      <c r="B59" s="18" t="s">
        <v>56</v>
      </c>
      <c r="C59" s="19">
        <v>33900</v>
      </c>
      <c r="D59" s="19">
        <v>-3338.38</v>
      </c>
      <c r="E59" s="15">
        <f t="shared" si="5"/>
        <v>30561.62</v>
      </c>
      <c r="F59" s="15">
        <v>5207.3</v>
      </c>
      <c r="G59" s="15">
        <v>12284.52</v>
      </c>
      <c r="H59" s="51">
        <f t="shared" si="0"/>
        <v>13069.8</v>
      </c>
    </row>
    <row r="60" spans="1:8" x14ac:dyDescent="0.25">
      <c r="A60" s="17">
        <v>54314</v>
      </c>
      <c r="B60" s="18" t="s">
        <v>57</v>
      </c>
      <c r="C60" s="19">
        <v>47000</v>
      </c>
      <c r="D60" s="19">
        <v>7181.11</v>
      </c>
      <c r="E60" s="15">
        <f t="shared" si="5"/>
        <v>54181.11</v>
      </c>
      <c r="F60" s="15">
        <v>5383.11</v>
      </c>
      <c r="G60" s="15">
        <v>10798</v>
      </c>
      <c r="H60" s="51">
        <f t="shared" si="0"/>
        <v>38000</v>
      </c>
    </row>
    <row r="61" spans="1:8" x14ac:dyDescent="0.25">
      <c r="A61" s="17">
        <v>54316</v>
      </c>
      <c r="B61" s="18" t="s">
        <v>58</v>
      </c>
      <c r="C61" s="19">
        <v>24000</v>
      </c>
      <c r="D61" s="19"/>
      <c r="E61" s="15">
        <f t="shared" si="5"/>
        <v>24000</v>
      </c>
      <c r="F61" s="15">
        <v>22159.06</v>
      </c>
      <c r="G61" s="15">
        <v>1767.2</v>
      </c>
      <c r="H61" s="51">
        <f t="shared" si="0"/>
        <v>73.739999999998645</v>
      </c>
    </row>
    <row r="62" spans="1:8" x14ac:dyDescent="0.25">
      <c r="A62" s="17">
        <v>54317</v>
      </c>
      <c r="B62" s="18" t="s">
        <v>59</v>
      </c>
      <c r="C62" s="19">
        <v>584880</v>
      </c>
      <c r="D62" s="19"/>
      <c r="E62" s="15">
        <f t="shared" si="5"/>
        <v>584880</v>
      </c>
      <c r="F62" s="15">
        <v>584872.92000000004</v>
      </c>
      <c r="G62" s="15">
        <v>3.54</v>
      </c>
      <c r="H62" s="51">
        <f t="shared" si="0"/>
        <v>3.5399999999580904</v>
      </c>
    </row>
    <row r="63" spans="1:8" x14ac:dyDescent="0.25">
      <c r="A63" s="17">
        <v>54399</v>
      </c>
      <c r="B63" s="18" t="s">
        <v>60</v>
      </c>
      <c r="C63" s="19">
        <v>49280</v>
      </c>
      <c r="D63" s="19">
        <v>4290.46</v>
      </c>
      <c r="E63" s="15">
        <f t="shared" si="5"/>
        <v>53570.46</v>
      </c>
      <c r="F63" s="15">
        <v>35447.46</v>
      </c>
      <c r="G63" s="15">
        <v>2869</v>
      </c>
      <c r="H63" s="51">
        <f t="shared" si="0"/>
        <v>15254</v>
      </c>
    </row>
    <row r="64" spans="1:8" x14ac:dyDescent="0.25">
      <c r="A64" s="52"/>
      <c r="B64" s="23" t="s">
        <v>45</v>
      </c>
      <c r="C64" s="25">
        <f>SUM(C53:C63)</f>
        <v>926260</v>
      </c>
      <c r="D64" s="25">
        <f>SUM(D53:D63)</f>
        <v>2001.9099999999999</v>
      </c>
      <c r="E64" s="25">
        <f>SUM(E53:E63)</f>
        <v>928261.90999999992</v>
      </c>
      <c r="F64" s="25">
        <f>SUM(F53:F63)</f>
        <v>726686.86</v>
      </c>
      <c r="G64" s="25">
        <f>SUM(G53:G63)</f>
        <v>83015.249999999985</v>
      </c>
      <c r="H64" s="53">
        <f t="shared" si="0"/>
        <v>118559.79999999994</v>
      </c>
    </row>
    <row r="65" spans="1:9" x14ac:dyDescent="0.25">
      <c r="A65" s="17">
        <v>54402</v>
      </c>
      <c r="B65" s="18" t="s">
        <v>61</v>
      </c>
      <c r="C65" s="19">
        <v>8000</v>
      </c>
      <c r="D65" s="19">
        <v>284.13</v>
      </c>
      <c r="E65" s="15">
        <f t="shared" ref="E65:E67" si="6">+C65+D65</f>
        <v>8284.1299999999992</v>
      </c>
      <c r="F65" s="15">
        <v>4284.13</v>
      </c>
      <c r="G65" s="19">
        <v>0</v>
      </c>
      <c r="H65" s="51">
        <f t="shared" si="0"/>
        <v>3999.9999999999991</v>
      </c>
    </row>
    <row r="66" spans="1:9" x14ac:dyDescent="0.25">
      <c r="A66" s="17">
        <v>54403</v>
      </c>
      <c r="B66" s="18" t="s">
        <v>62</v>
      </c>
      <c r="C66" s="19">
        <v>11460</v>
      </c>
      <c r="D66" s="19"/>
      <c r="E66" s="15">
        <f t="shared" si="6"/>
        <v>11460</v>
      </c>
      <c r="F66" s="15">
        <v>3368</v>
      </c>
      <c r="G66" s="15">
        <v>2362</v>
      </c>
      <c r="H66" s="51">
        <f t="shared" si="0"/>
        <v>5730</v>
      </c>
    </row>
    <row r="67" spans="1:9" x14ac:dyDescent="0.25">
      <c r="A67" s="17">
        <v>54404</v>
      </c>
      <c r="B67" s="18" t="s">
        <v>63</v>
      </c>
      <c r="C67" s="19">
        <v>20000</v>
      </c>
      <c r="D67" s="19">
        <v>6035</v>
      </c>
      <c r="E67" s="15">
        <f t="shared" si="6"/>
        <v>26035</v>
      </c>
      <c r="F67" s="15">
        <v>16035</v>
      </c>
      <c r="G67" s="15">
        <v>0</v>
      </c>
      <c r="H67" s="51">
        <f t="shared" si="0"/>
        <v>10000</v>
      </c>
    </row>
    <row r="68" spans="1:9" x14ac:dyDescent="0.25">
      <c r="A68" s="52"/>
      <c r="B68" s="23" t="s">
        <v>45</v>
      </c>
      <c r="C68" s="25">
        <f>SUM(C65:C67)</f>
        <v>39460</v>
      </c>
      <c r="D68" s="25">
        <f>SUM(D65:D67)</f>
        <v>6319.13</v>
      </c>
      <c r="E68" s="25">
        <f>SUM(E65:E67)</f>
        <v>45779.13</v>
      </c>
      <c r="F68" s="25">
        <f>SUM(F65:F67)</f>
        <v>23687.13</v>
      </c>
      <c r="G68" s="25">
        <f>SUM(G65:G67)</f>
        <v>2362</v>
      </c>
      <c r="H68" s="53">
        <f t="shared" si="0"/>
        <v>19729.999999999996</v>
      </c>
    </row>
    <row r="69" spans="1:9" x14ac:dyDescent="0.25">
      <c r="A69" s="17">
        <v>54505</v>
      </c>
      <c r="B69" s="18" t="s">
        <v>64</v>
      </c>
      <c r="C69" s="19">
        <v>4000</v>
      </c>
      <c r="D69" s="19"/>
      <c r="E69" s="15">
        <f t="shared" ref="E69:E70" si="7">+C69+D69</f>
        <v>4000</v>
      </c>
      <c r="F69" s="15">
        <v>0</v>
      </c>
      <c r="G69" s="15">
        <v>2000</v>
      </c>
      <c r="H69" s="51">
        <f t="shared" si="0"/>
        <v>2000</v>
      </c>
    </row>
    <row r="70" spans="1:9" x14ac:dyDescent="0.25">
      <c r="A70" s="17">
        <v>54599</v>
      </c>
      <c r="B70" s="18" t="s">
        <v>65</v>
      </c>
      <c r="C70" s="19">
        <v>34100</v>
      </c>
      <c r="D70" s="19"/>
      <c r="E70" s="15">
        <f t="shared" si="7"/>
        <v>34100</v>
      </c>
      <c r="F70" s="15">
        <v>0</v>
      </c>
      <c r="G70" s="15">
        <v>15500</v>
      </c>
      <c r="H70" s="51">
        <f t="shared" si="0"/>
        <v>18600</v>
      </c>
    </row>
    <row r="71" spans="1:9" x14ac:dyDescent="0.25">
      <c r="A71" s="52"/>
      <c r="B71" s="23" t="s">
        <v>45</v>
      </c>
      <c r="C71" s="25">
        <f>SUM(C69:C70)</f>
        <v>38100</v>
      </c>
      <c r="D71" s="25">
        <f>SUM(D69:D70)</f>
        <v>0</v>
      </c>
      <c r="E71" s="25">
        <f>SUM(E69:E70)</f>
        <v>38100</v>
      </c>
      <c r="F71" s="25">
        <f>SUM(F69:F70)</f>
        <v>0</v>
      </c>
      <c r="G71" s="25">
        <f>SUM(G69:G70)</f>
        <v>17500</v>
      </c>
      <c r="H71" s="51">
        <f t="shared" si="0"/>
        <v>20600</v>
      </c>
    </row>
    <row r="72" spans="1:9" x14ac:dyDescent="0.25">
      <c r="A72" s="54"/>
      <c r="B72" s="23" t="s">
        <v>26</v>
      </c>
      <c r="C72" s="25">
        <f>+C71+C68+C64+C52+C43</f>
        <v>2106910</v>
      </c>
      <c r="D72" s="25">
        <f>+D71+D68+D64+D52+D43</f>
        <v>-27067.65</v>
      </c>
      <c r="E72" s="26">
        <f>+E71+E68+E64+E52+E43</f>
        <v>2079842.3499999999</v>
      </c>
      <c r="F72" s="27">
        <f>+F71+F68+F64+F52+F43</f>
        <v>1453135.8399999999</v>
      </c>
      <c r="G72" s="99">
        <f>+G71+G68+G64+G52+G43</f>
        <v>197819.28999999998</v>
      </c>
      <c r="H72" s="56">
        <f t="shared" si="0"/>
        <v>428887.22000000003</v>
      </c>
    </row>
    <row r="73" spans="1:9" x14ac:dyDescent="0.25">
      <c r="A73" s="17">
        <v>55599</v>
      </c>
      <c r="B73" s="18" t="s">
        <v>66</v>
      </c>
      <c r="C73" s="19">
        <v>3400</v>
      </c>
      <c r="D73" s="19"/>
      <c r="E73" s="15">
        <f>+C73+D73</f>
        <v>3400</v>
      </c>
      <c r="F73" s="15">
        <v>2718.64</v>
      </c>
      <c r="G73" s="15">
        <v>681.36</v>
      </c>
      <c r="H73" s="51">
        <f t="shared" si="0"/>
        <v>0</v>
      </c>
    </row>
    <row r="74" spans="1:9" x14ac:dyDescent="0.25">
      <c r="A74" s="52"/>
      <c r="B74" s="23" t="s">
        <v>45</v>
      </c>
      <c r="C74" s="25">
        <f>SUM(C73)</f>
        <v>3400</v>
      </c>
      <c r="D74" s="25">
        <f>SUM(D73)</f>
        <v>0</v>
      </c>
      <c r="E74" s="25">
        <f>SUM(E73)</f>
        <v>3400</v>
      </c>
      <c r="F74" s="25">
        <f>SUM(F73)</f>
        <v>2718.64</v>
      </c>
      <c r="G74" s="25">
        <f>SUM(G73)</f>
        <v>681.36</v>
      </c>
      <c r="H74" s="51">
        <f t="shared" si="0"/>
        <v>0</v>
      </c>
    </row>
    <row r="75" spans="1:9" x14ac:dyDescent="0.25">
      <c r="A75" s="17">
        <v>55601</v>
      </c>
      <c r="B75" s="18" t="s">
        <v>67</v>
      </c>
      <c r="C75" s="19">
        <v>47000</v>
      </c>
      <c r="D75" s="19">
        <v>1457.22</v>
      </c>
      <c r="E75" s="15">
        <f t="shared" ref="E75:E77" si="8">+C75+D75</f>
        <v>48457.22</v>
      </c>
      <c r="F75" s="15">
        <v>48457.22</v>
      </c>
      <c r="G75" s="15">
        <v>0</v>
      </c>
      <c r="H75" s="51">
        <f t="shared" ref="H75:H98" si="9">+E75-F75-G75</f>
        <v>0</v>
      </c>
    </row>
    <row r="76" spans="1:9" x14ac:dyDescent="0.25">
      <c r="A76" s="17">
        <v>55602</v>
      </c>
      <c r="B76" s="18" t="s">
        <v>68</v>
      </c>
      <c r="C76" s="19">
        <v>36000</v>
      </c>
      <c r="D76" s="19">
        <v>21149.56</v>
      </c>
      <c r="E76" s="15">
        <f t="shared" si="8"/>
        <v>57149.56</v>
      </c>
      <c r="F76" s="15">
        <v>57147.74</v>
      </c>
      <c r="G76" s="15">
        <v>1.82</v>
      </c>
      <c r="H76" s="51">
        <f t="shared" si="9"/>
        <v>-2.9110047705671604E-13</v>
      </c>
    </row>
    <row r="77" spans="1:9" x14ac:dyDescent="0.25">
      <c r="A77" s="17">
        <v>55603</v>
      </c>
      <c r="B77" s="18" t="s">
        <v>69</v>
      </c>
      <c r="C77" s="19">
        <v>25</v>
      </c>
      <c r="D77" s="19">
        <v>0</v>
      </c>
      <c r="E77" s="15">
        <f t="shared" si="8"/>
        <v>25</v>
      </c>
      <c r="F77" s="15">
        <v>25</v>
      </c>
      <c r="G77" s="19">
        <v>0</v>
      </c>
      <c r="H77" s="51">
        <f t="shared" si="9"/>
        <v>0</v>
      </c>
    </row>
    <row r="78" spans="1:9" x14ac:dyDescent="0.25">
      <c r="A78" s="52"/>
      <c r="B78" s="23" t="s">
        <v>45</v>
      </c>
      <c r="C78" s="25">
        <f>SUM(C75:C77)</f>
        <v>83025</v>
      </c>
      <c r="D78" s="25">
        <f>SUM(D75:D76)</f>
        <v>22606.780000000002</v>
      </c>
      <c r="E78" s="25">
        <f>SUM(E75:E77)</f>
        <v>105631.78</v>
      </c>
      <c r="F78" s="25">
        <f>SUM(F75:F77)</f>
        <v>105629.95999999999</v>
      </c>
      <c r="G78" s="25">
        <f>SUM(G75:G77)</f>
        <v>1.82</v>
      </c>
      <c r="H78" s="51">
        <f t="shared" si="9"/>
        <v>6.9848571371267099E-12</v>
      </c>
      <c r="I78" s="57"/>
    </row>
    <row r="79" spans="1:9" x14ac:dyDescent="0.25">
      <c r="A79" s="54"/>
      <c r="B79" s="23" t="s">
        <v>26</v>
      </c>
      <c r="C79" s="25">
        <f>+C78+C74</f>
        <v>86425</v>
      </c>
      <c r="D79" s="25">
        <f>+D74+D78</f>
        <v>22606.780000000002</v>
      </c>
      <c r="E79" s="26">
        <f>+E78+E74</f>
        <v>109031.78</v>
      </c>
      <c r="F79" s="27">
        <f>+F78+F74</f>
        <v>108348.59999999999</v>
      </c>
      <c r="G79" s="99">
        <f>+G74+G78</f>
        <v>683.18000000000006</v>
      </c>
      <c r="H79" s="56">
        <f t="shared" si="9"/>
        <v>7.503331289626658E-12</v>
      </c>
      <c r="I79" s="57"/>
    </row>
    <row r="80" spans="1:9" x14ac:dyDescent="0.25">
      <c r="A80" s="17">
        <v>56303</v>
      </c>
      <c r="B80" s="18" t="s">
        <v>70</v>
      </c>
      <c r="C80" s="19">
        <v>4000</v>
      </c>
      <c r="D80" s="19"/>
      <c r="E80" s="15">
        <f t="shared" ref="E80:E81" si="10">+C80+D80</f>
        <v>4000</v>
      </c>
      <c r="F80" s="15"/>
      <c r="G80" s="19">
        <v>2000</v>
      </c>
      <c r="H80" s="51">
        <f t="shared" si="9"/>
        <v>2000</v>
      </c>
      <c r="I80" s="58"/>
    </row>
    <row r="81" spans="1:9" x14ac:dyDescent="0.25">
      <c r="A81" s="17">
        <v>56304</v>
      </c>
      <c r="B81" s="18" t="s">
        <v>71</v>
      </c>
      <c r="C81" s="19">
        <v>0</v>
      </c>
      <c r="D81" s="19">
        <v>0</v>
      </c>
      <c r="E81" s="15">
        <f t="shared" si="10"/>
        <v>0</v>
      </c>
      <c r="F81" s="15">
        <v>0</v>
      </c>
      <c r="G81" s="19">
        <v>0</v>
      </c>
      <c r="H81" s="51">
        <f t="shared" si="9"/>
        <v>0</v>
      </c>
      <c r="I81" s="58"/>
    </row>
    <row r="82" spans="1:9" x14ac:dyDescent="0.25">
      <c r="A82" s="52"/>
      <c r="B82" s="23" t="s">
        <v>45</v>
      </c>
      <c r="C82" s="25">
        <f>C81+C80</f>
        <v>4000</v>
      </c>
      <c r="D82" s="25">
        <f>SUM(D80:D81)</f>
        <v>0</v>
      </c>
      <c r="E82" s="25">
        <f>SUM(E80:E81)</f>
        <v>4000</v>
      </c>
      <c r="F82" s="25">
        <f>SUM(F80:F81)</f>
        <v>0</v>
      </c>
      <c r="G82" s="25">
        <f>SUM(G80)</f>
        <v>2000</v>
      </c>
      <c r="H82" s="53">
        <f t="shared" si="9"/>
        <v>2000</v>
      </c>
      <c r="I82" s="58"/>
    </row>
    <row r="83" spans="1:9" x14ac:dyDescent="0.25">
      <c r="A83" s="17">
        <v>56404</v>
      </c>
      <c r="B83" s="18" t="s">
        <v>72</v>
      </c>
      <c r="C83" s="19">
        <v>5500</v>
      </c>
      <c r="D83" s="19"/>
      <c r="E83" s="15">
        <f>+C83+D83</f>
        <v>5500</v>
      </c>
      <c r="F83" s="15">
        <v>5121.01</v>
      </c>
      <c r="G83" s="19">
        <v>378.99</v>
      </c>
      <c r="H83" s="51">
        <f t="shared" si="9"/>
        <v>0</v>
      </c>
      <c r="I83" s="58"/>
    </row>
    <row r="84" spans="1:9" ht="15.75" thickBot="1" x14ac:dyDescent="0.3">
      <c r="A84" s="59"/>
      <c r="B84" s="60" t="s">
        <v>45</v>
      </c>
      <c r="C84" s="61">
        <f>SUM(C83)</f>
        <v>5500</v>
      </c>
      <c r="D84" s="61">
        <f>SUM(D83)</f>
        <v>0</v>
      </c>
      <c r="E84" s="61">
        <f>SUM(E83)</f>
        <v>5500</v>
      </c>
      <c r="F84" s="61">
        <f>SUM(F83)</f>
        <v>5121.01</v>
      </c>
      <c r="G84" s="61">
        <f>SUM(G83)</f>
        <v>378.99</v>
      </c>
      <c r="H84" s="62">
        <f t="shared" si="9"/>
        <v>0</v>
      </c>
      <c r="I84" s="58"/>
    </row>
    <row r="85" spans="1:9" ht="15.75" thickBot="1" x14ac:dyDescent="0.3">
      <c r="A85" s="63"/>
      <c r="B85" s="64" t="s">
        <v>26</v>
      </c>
      <c r="C85" s="65">
        <f>+C82+C84</f>
        <v>9500</v>
      </c>
      <c r="D85" s="65">
        <f t="shared" ref="D85:H85" si="11">+D82+D84</f>
        <v>0</v>
      </c>
      <c r="E85" s="66">
        <f t="shared" si="11"/>
        <v>9500</v>
      </c>
      <c r="F85" s="67">
        <f t="shared" si="11"/>
        <v>5121.01</v>
      </c>
      <c r="G85" s="100">
        <f t="shared" si="11"/>
        <v>2378.9899999999998</v>
      </c>
      <c r="H85" s="69">
        <f t="shared" si="11"/>
        <v>2000</v>
      </c>
      <c r="I85" s="58"/>
    </row>
    <row r="86" spans="1:9" x14ac:dyDescent="0.25">
      <c r="A86" s="39"/>
      <c r="B86" s="39"/>
      <c r="C86" s="111"/>
      <c r="D86" s="40"/>
      <c r="E86" s="40"/>
      <c r="F86" s="40"/>
      <c r="G86" s="40"/>
      <c r="H86" s="40"/>
      <c r="I86" s="58"/>
    </row>
    <row r="87" spans="1:9" x14ac:dyDescent="0.25">
      <c r="A87" s="39"/>
      <c r="B87" s="39"/>
      <c r="C87" s="111"/>
      <c r="D87" s="40"/>
      <c r="E87" s="40"/>
      <c r="F87" s="40"/>
      <c r="G87" s="40"/>
      <c r="H87" s="40"/>
      <c r="I87" s="58"/>
    </row>
    <row r="88" spans="1:9" x14ac:dyDescent="0.25">
      <c r="A88" s="39"/>
      <c r="B88" s="39"/>
      <c r="C88" s="111"/>
      <c r="D88" s="40"/>
      <c r="E88" s="40"/>
      <c r="F88" s="40"/>
      <c r="G88" s="40"/>
      <c r="H88" s="40"/>
      <c r="I88" s="58"/>
    </row>
    <row r="89" spans="1:9" ht="15.75" thickBot="1" x14ac:dyDescent="0.3">
      <c r="A89" s="39"/>
      <c r="B89" s="39"/>
      <c r="C89" s="111"/>
      <c r="D89" s="40"/>
      <c r="E89" s="40"/>
      <c r="F89" s="40"/>
      <c r="G89" s="40"/>
      <c r="H89" s="40"/>
      <c r="I89" s="58"/>
    </row>
    <row r="90" spans="1:9" ht="15.75" thickBot="1" x14ac:dyDescent="0.3">
      <c r="A90" s="5" t="s">
        <v>5</v>
      </c>
      <c r="B90" s="6" t="s">
        <v>6</v>
      </c>
      <c r="C90" s="112" t="s">
        <v>7</v>
      </c>
      <c r="D90" s="7" t="s">
        <v>8</v>
      </c>
      <c r="E90" s="43" t="s">
        <v>46</v>
      </c>
      <c r="F90" s="44" t="s">
        <v>10</v>
      </c>
      <c r="G90" s="98" t="s">
        <v>11</v>
      </c>
      <c r="H90" s="46" t="s">
        <v>12</v>
      </c>
      <c r="I90" s="58"/>
    </row>
    <row r="91" spans="1:9" x14ac:dyDescent="0.25">
      <c r="A91" s="70">
        <v>61101</v>
      </c>
      <c r="B91" s="71" t="s">
        <v>73</v>
      </c>
      <c r="C91" s="72">
        <v>5000</v>
      </c>
      <c r="D91" s="72">
        <v>-3792.51</v>
      </c>
      <c r="E91" s="49">
        <f t="shared" ref="E91:E95" si="12">+C91+D91</f>
        <v>1207.4899999999998</v>
      </c>
      <c r="F91" s="49">
        <v>0</v>
      </c>
      <c r="G91" s="72">
        <v>0</v>
      </c>
      <c r="H91" s="50">
        <f t="shared" si="9"/>
        <v>1207.4899999999998</v>
      </c>
      <c r="I91" s="73"/>
    </row>
    <row r="92" spans="1:9" x14ac:dyDescent="0.25">
      <c r="A92" s="52">
        <v>61102</v>
      </c>
      <c r="B92" s="74" t="s">
        <v>74</v>
      </c>
      <c r="C92" s="20">
        <v>15000</v>
      </c>
      <c r="D92" s="20">
        <v>-9718</v>
      </c>
      <c r="E92" s="15">
        <f t="shared" si="12"/>
        <v>5282</v>
      </c>
      <c r="F92" s="15">
        <v>242</v>
      </c>
      <c r="G92" s="20">
        <v>0</v>
      </c>
      <c r="H92" s="51">
        <f t="shared" si="9"/>
        <v>5040</v>
      </c>
      <c r="I92" s="73"/>
    </row>
    <row r="93" spans="1:9" x14ac:dyDescent="0.25">
      <c r="A93" s="52">
        <v>61103</v>
      </c>
      <c r="B93" s="74" t="s">
        <v>75</v>
      </c>
      <c r="C93" s="20">
        <v>500</v>
      </c>
      <c r="D93" s="20"/>
      <c r="E93" s="15">
        <f t="shared" si="12"/>
        <v>500</v>
      </c>
      <c r="F93" s="15">
        <v>0</v>
      </c>
      <c r="G93" s="20">
        <v>0</v>
      </c>
      <c r="H93" s="51">
        <f t="shared" si="9"/>
        <v>500</v>
      </c>
      <c r="I93" s="73"/>
    </row>
    <row r="94" spans="1:9" x14ac:dyDescent="0.25">
      <c r="A94" s="52">
        <v>61104</v>
      </c>
      <c r="B94" s="74" t="s">
        <v>76</v>
      </c>
      <c r="C94" s="20">
        <v>15055</v>
      </c>
      <c r="D94" s="20">
        <v>-9096.27</v>
      </c>
      <c r="E94" s="15">
        <f t="shared" si="12"/>
        <v>5958.73</v>
      </c>
      <c r="F94" s="15">
        <v>0</v>
      </c>
      <c r="G94" s="20">
        <v>0</v>
      </c>
      <c r="H94" s="51">
        <f t="shared" si="9"/>
        <v>5958.73</v>
      </c>
      <c r="I94" s="73"/>
    </row>
    <row r="95" spans="1:9" x14ac:dyDescent="0.25">
      <c r="A95" s="17">
        <v>61108</v>
      </c>
      <c r="B95" s="18" t="s">
        <v>42</v>
      </c>
      <c r="C95" s="19">
        <v>1000</v>
      </c>
      <c r="D95" s="19"/>
      <c r="E95" s="15">
        <f t="shared" si="12"/>
        <v>1000</v>
      </c>
      <c r="F95" s="15">
        <v>0</v>
      </c>
      <c r="G95" s="19">
        <v>0</v>
      </c>
      <c r="H95" s="51">
        <f t="shared" si="9"/>
        <v>1000</v>
      </c>
      <c r="I95" s="58"/>
    </row>
    <row r="96" spans="1:9" x14ac:dyDescent="0.25">
      <c r="A96" s="52"/>
      <c r="B96" s="23" t="s">
        <v>45</v>
      </c>
      <c r="C96" s="25">
        <f>SUM(C91:C95)</f>
        <v>36555</v>
      </c>
      <c r="D96" s="25">
        <f>SUM(D91:D95)</f>
        <v>-22606.78</v>
      </c>
      <c r="E96" s="25">
        <f>SUM(E91:E95)</f>
        <v>13948.22</v>
      </c>
      <c r="F96" s="25">
        <f>SUM(F91:F95)</f>
        <v>242</v>
      </c>
      <c r="G96" s="25">
        <f>SUM(G95)</f>
        <v>0</v>
      </c>
      <c r="H96" s="53">
        <f t="shared" si="9"/>
        <v>13706.22</v>
      </c>
      <c r="I96" s="58"/>
    </row>
    <row r="97" spans="1:9" x14ac:dyDescent="0.25">
      <c r="A97" s="17">
        <v>61403</v>
      </c>
      <c r="B97" s="18" t="s">
        <v>77</v>
      </c>
      <c r="C97" s="19">
        <v>0</v>
      </c>
      <c r="D97" s="19"/>
      <c r="E97" s="15">
        <f>+C97+D97</f>
        <v>0</v>
      </c>
      <c r="F97" s="19">
        <v>0</v>
      </c>
      <c r="G97" s="19">
        <v>0</v>
      </c>
      <c r="H97" s="51">
        <f t="shared" si="9"/>
        <v>0</v>
      </c>
      <c r="I97" s="58"/>
    </row>
    <row r="98" spans="1:9" ht="15.75" thickBot="1" x14ac:dyDescent="0.3">
      <c r="A98" s="75"/>
      <c r="B98" s="76" t="s">
        <v>45</v>
      </c>
      <c r="C98" s="77">
        <f>+C97</f>
        <v>0</v>
      </c>
      <c r="D98" s="77">
        <f>+D97</f>
        <v>0</v>
      </c>
      <c r="E98" s="78">
        <f>+E97</f>
        <v>0</v>
      </c>
      <c r="F98" s="78">
        <f>+F97</f>
        <v>0</v>
      </c>
      <c r="G98" s="78">
        <f>SUM(G97)</f>
        <v>0</v>
      </c>
      <c r="H98" s="79">
        <f t="shared" si="9"/>
        <v>0</v>
      </c>
      <c r="I98" s="58"/>
    </row>
    <row r="99" spans="1:9" ht="15.75" thickBot="1" x14ac:dyDescent="0.3">
      <c r="A99" s="80"/>
      <c r="B99" s="81" t="s">
        <v>26</v>
      </c>
      <c r="C99" s="82">
        <f>+C96+C98</f>
        <v>36555</v>
      </c>
      <c r="D99" s="82">
        <f>+D98+D96</f>
        <v>-22606.78</v>
      </c>
      <c r="E99" s="83">
        <f>+E98+E96</f>
        <v>13948.22</v>
      </c>
      <c r="F99" s="84">
        <f>+F98+F96</f>
        <v>242</v>
      </c>
      <c r="G99" s="101">
        <v>0</v>
      </c>
      <c r="H99" s="86">
        <f>+H98+H96</f>
        <v>13706.22</v>
      </c>
      <c r="I99" s="58"/>
    </row>
    <row r="100" spans="1:9" x14ac:dyDescent="0.25">
      <c r="A100" s="87"/>
      <c r="B100" s="88" t="s">
        <v>78</v>
      </c>
      <c r="C100" s="123">
        <f>+C99+C85+C79+C72+C24</f>
        <v>9475399</v>
      </c>
      <c r="D100" s="90">
        <f>+D99+D85+D79+D72+D24</f>
        <v>2.9103830456733704E-11</v>
      </c>
      <c r="E100" s="91">
        <f>+E24+E72+E79+E99+E85</f>
        <v>9475399</v>
      </c>
      <c r="F100" s="92">
        <f>+F24+F72+F79+F99+F85</f>
        <v>5048025.8899999997</v>
      </c>
      <c r="G100" s="102">
        <f>+G24+G72+G79+G99+G85</f>
        <v>259927.58999999997</v>
      </c>
      <c r="H100" s="94">
        <f>+E100-F100-G100</f>
        <v>4167445.5200000005</v>
      </c>
      <c r="I100" s="57"/>
    </row>
    <row r="101" spans="1:9" x14ac:dyDescent="0.25">
      <c r="C101" s="122"/>
      <c r="D101" s="95"/>
      <c r="E101" s="95"/>
      <c r="F101" s="95"/>
      <c r="G101" s="95"/>
      <c r="H101" s="57"/>
      <c r="I101" s="57"/>
    </row>
  </sheetData>
  <mergeCells count="5">
    <mergeCell ref="B2:I2"/>
    <mergeCell ref="B3:F3"/>
    <mergeCell ref="B4:F4"/>
    <mergeCell ref="A6:H6"/>
    <mergeCell ref="B7:H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enero</vt:lpstr>
      <vt:lpstr>febrero</vt:lpstr>
      <vt:lpstr>marzo</vt:lpstr>
      <vt:lpstr>abril</vt:lpstr>
      <vt:lpstr>mayo</vt:lpstr>
      <vt:lpstr>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2019-09-24T18:57:07Z</dcterms:created>
  <dcterms:modified xsi:type="dcterms:W3CDTF">2019-09-25T19:59:05Z</dcterms:modified>
</cp:coreProperties>
</file>